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\Desktop\"/>
    </mc:Choice>
  </mc:AlternateContent>
  <xr:revisionPtr revIDLastSave="0" documentId="13_ncr:1_{E03529C5-727D-414A-92F3-6094CEC202D6}" xr6:coauthVersionLast="45" xr6:coauthVersionMax="45" xr10:uidLastSave="{00000000-0000-0000-0000-000000000000}"/>
  <bookViews>
    <workbookView xWindow="-120" yWindow="-120" windowWidth="19440" windowHeight="1560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N112" i="1" l="1"/>
  <c r="M112" i="1"/>
  <c r="L112" i="1"/>
  <c r="K112" i="1"/>
  <c r="J112" i="1"/>
  <c r="I112" i="1"/>
  <c r="H112" i="1"/>
  <c r="G112" i="1"/>
  <c r="F112" i="1"/>
  <c r="E112" i="1"/>
  <c r="G110" i="1"/>
  <c r="H110" i="1" s="1"/>
  <c r="I110" i="1" s="1"/>
  <c r="J110" i="1" s="1"/>
  <c r="K110" i="1" s="1"/>
  <c r="L110" i="1" s="1"/>
  <c r="M110" i="1" s="1"/>
  <c r="N110" i="1" s="1"/>
  <c r="N20" i="1"/>
  <c r="M20" i="1"/>
  <c r="L20" i="1"/>
  <c r="K20" i="1"/>
  <c r="J20" i="1"/>
  <c r="I20" i="1"/>
  <c r="H20" i="1"/>
  <c r="G20" i="1"/>
  <c r="F20" i="1"/>
  <c r="E20" i="1"/>
  <c r="F66" i="1"/>
  <c r="G66" i="1"/>
  <c r="H66" i="1"/>
  <c r="I66" i="1"/>
  <c r="J66" i="1"/>
  <c r="K66" i="1"/>
  <c r="L66" i="1"/>
  <c r="M66" i="1"/>
  <c r="N66" i="1"/>
  <c r="E66" i="1"/>
  <c r="H64" i="1"/>
  <c r="I64" i="1" s="1"/>
  <c r="J64" i="1" s="1"/>
  <c r="K64" i="1" s="1"/>
  <c r="L64" i="1" s="1"/>
  <c r="M64" i="1" s="1"/>
  <c r="N64" i="1" s="1"/>
  <c r="E70" i="1" s="1"/>
  <c r="E73" i="1" s="1"/>
  <c r="F64" i="1"/>
  <c r="F110" i="1"/>
  <c r="E132" i="1"/>
  <c r="E126" i="1"/>
  <c r="E130" i="1" s="1"/>
  <c r="G104" i="1"/>
  <c r="H104" i="1" s="1"/>
  <c r="I104" i="1" s="1"/>
  <c r="J104" i="1" s="1"/>
  <c r="K104" i="1" s="1"/>
  <c r="L104" i="1" s="1"/>
  <c r="M104" i="1" s="1"/>
  <c r="N104" i="1" s="1"/>
  <c r="F104" i="1"/>
  <c r="F103" i="1"/>
  <c r="G103" i="1" s="1"/>
  <c r="H103" i="1" s="1"/>
  <c r="I103" i="1" s="1"/>
  <c r="J103" i="1" s="1"/>
  <c r="K103" i="1" s="1"/>
  <c r="L103" i="1" s="1"/>
  <c r="M103" i="1" s="1"/>
  <c r="N103" i="1" s="1"/>
  <c r="G102" i="1"/>
  <c r="H102" i="1" s="1"/>
  <c r="I102" i="1" s="1"/>
  <c r="J102" i="1" s="1"/>
  <c r="K102" i="1" s="1"/>
  <c r="L102" i="1" s="1"/>
  <c r="M102" i="1" s="1"/>
  <c r="N102" i="1" s="1"/>
  <c r="F102" i="1"/>
  <c r="F101" i="1"/>
  <c r="G101" i="1" s="1"/>
  <c r="H101" i="1" s="1"/>
  <c r="I101" i="1" s="1"/>
  <c r="J101" i="1" s="1"/>
  <c r="K101" i="1" s="1"/>
  <c r="L101" i="1" s="1"/>
  <c r="M101" i="1" s="1"/>
  <c r="N101" i="1" s="1"/>
  <c r="G100" i="1"/>
  <c r="H100" i="1" s="1"/>
  <c r="I100" i="1" s="1"/>
  <c r="J100" i="1" s="1"/>
  <c r="K100" i="1" s="1"/>
  <c r="L100" i="1" s="1"/>
  <c r="M100" i="1" s="1"/>
  <c r="N100" i="1" s="1"/>
  <c r="F100" i="1"/>
  <c r="F99" i="1"/>
  <c r="F107" i="1" s="1"/>
  <c r="H98" i="1"/>
  <c r="G98" i="1"/>
  <c r="E98" i="1"/>
  <c r="E99" i="1" s="1"/>
  <c r="E107" i="1" s="1"/>
  <c r="G97" i="1"/>
  <c r="F97" i="1"/>
  <c r="F63" i="1"/>
  <c r="G63" i="1"/>
  <c r="H63" i="1"/>
  <c r="I63" i="1"/>
  <c r="J63" i="1"/>
  <c r="K63" i="1"/>
  <c r="L63" i="1"/>
  <c r="M63" i="1"/>
  <c r="N63" i="1"/>
  <c r="F62" i="1"/>
  <c r="G62" i="1"/>
  <c r="H62" i="1"/>
  <c r="I62" i="1"/>
  <c r="J62" i="1"/>
  <c r="K62" i="1"/>
  <c r="L62" i="1"/>
  <c r="M62" i="1"/>
  <c r="N62" i="1"/>
  <c r="F61" i="1"/>
  <c r="G61" i="1"/>
  <c r="H61" i="1"/>
  <c r="I61" i="1"/>
  <c r="J61" i="1"/>
  <c r="K61" i="1"/>
  <c r="L61" i="1"/>
  <c r="M61" i="1"/>
  <c r="N61" i="1"/>
  <c r="E61" i="1"/>
  <c r="E62" i="1" s="1"/>
  <c r="E42" i="1"/>
  <c r="E27" i="1"/>
  <c r="F17" i="1"/>
  <c r="G17" i="1"/>
  <c r="H17" i="1"/>
  <c r="I17" i="1"/>
  <c r="J17" i="1"/>
  <c r="K17" i="1"/>
  <c r="L17" i="1"/>
  <c r="M17" i="1"/>
  <c r="N17" i="1"/>
  <c r="E17" i="1"/>
  <c r="F16" i="1"/>
  <c r="G16" i="1"/>
  <c r="H16" i="1"/>
  <c r="I16" i="1"/>
  <c r="J16" i="1"/>
  <c r="K16" i="1"/>
  <c r="L16" i="1"/>
  <c r="M16" i="1"/>
  <c r="N16" i="1"/>
  <c r="F15" i="1"/>
  <c r="G15" i="1"/>
  <c r="H15" i="1"/>
  <c r="I15" i="1"/>
  <c r="J15" i="1"/>
  <c r="K15" i="1"/>
  <c r="L15" i="1"/>
  <c r="M15" i="1"/>
  <c r="N15" i="1"/>
  <c r="E15" i="1"/>
  <c r="G7" i="1"/>
  <c r="F7" i="1"/>
  <c r="N7" i="1"/>
  <c r="M7" i="1"/>
  <c r="L7" i="1"/>
  <c r="K7" i="1"/>
  <c r="J7" i="1"/>
  <c r="I7" i="1"/>
  <c r="H7" i="1"/>
  <c r="E7" i="1"/>
  <c r="H52" i="1"/>
  <c r="H53" i="1" s="1"/>
  <c r="G52" i="1"/>
  <c r="G53" i="1" s="1"/>
  <c r="E52" i="1"/>
  <c r="E53" i="1" s="1"/>
  <c r="F53" i="1"/>
  <c r="N53" i="1"/>
  <c r="I53" i="1"/>
  <c r="J53" i="1"/>
  <c r="K53" i="1"/>
  <c r="L53" i="1"/>
  <c r="M53" i="1"/>
  <c r="F58" i="1"/>
  <c r="E80" i="1"/>
  <c r="E86" i="1" s="1"/>
  <c r="G58" i="1"/>
  <c r="H58" i="1" s="1"/>
  <c r="I58" i="1" s="1"/>
  <c r="J58" i="1" s="1"/>
  <c r="K58" i="1" s="1"/>
  <c r="L58" i="1" s="1"/>
  <c r="M58" i="1" s="1"/>
  <c r="N58" i="1" s="1"/>
  <c r="F57" i="1"/>
  <c r="G57" i="1" s="1"/>
  <c r="H57" i="1" s="1"/>
  <c r="I57" i="1" s="1"/>
  <c r="J57" i="1" s="1"/>
  <c r="K57" i="1" s="1"/>
  <c r="L57" i="1" s="1"/>
  <c r="M57" i="1" s="1"/>
  <c r="N57" i="1" s="1"/>
  <c r="G56" i="1"/>
  <c r="H56" i="1" s="1"/>
  <c r="I56" i="1" s="1"/>
  <c r="J56" i="1" s="1"/>
  <c r="K56" i="1" s="1"/>
  <c r="L56" i="1" s="1"/>
  <c r="M56" i="1" s="1"/>
  <c r="N56" i="1" s="1"/>
  <c r="F56" i="1"/>
  <c r="F55" i="1"/>
  <c r="G55" i="1" s="1"/>
  <c r="H55" i="1" s="1"/>
  <c r="I55" i="1" s="1"/>
  <c r="J55" i="1" s="1"/>
  <c r="K55" i="1" s="1"/>
  <c r="L55" i="1" s="1"/>
  <c r="M55" i="1" s="1"/>
  <c r="N55" i="1" s="1"/>
  <c r="I54" i="1"/>
  <c r="J54" i="1" s="1"/>
  <c r="K54" i="1" s="1"/>
  <c r="L54" i="1" s="1"/>
  <c r="M54" i="1" s="1"/>
  <c r="N54" i="1" s="1"/>
  <c r="G54" i="1"/>
  <c r="H54" i="1" s="1"/>
  <c r="F54" i="1"/>
  <c r="F51" i="1"/>
  <c r="E40" i="1"/>
  <c r="E38" i="1"/>
  <c r="F108" i="1" l="1"/>
  <c r="F109" i="1" s="1"/>
  <c r="F111" i="1" s="1"/>
  <c r="G99" i="1"/>
  <c r="G107" i="1" s="1"/>
  <c r="H97" i="1"/>
  <c r="E108" i="1"/>
  <c r="E109" i="1" s="1"/>
  <c r="E111" i="1" s="1"/>
  <c r="G51" i="1"/>
  <c r="E63" i="1"/>
  <c r="E65" i="1" s="1"/>
  <c r="E84" i="1"/>
  <c r="E34" i="1"/>
  <c r="E16" i="1"/>
  <c r="H99" i="1" l="1"/>
  <c r="H107" i="1" s="1"/>
  <c r="I97" i="1"/>
  <c r="G108" i="1"/>
  <c r="G109" i="1" s="1"/>
  <c r="G111" i="1" s="1"/>
  <c r="H51" i="1"/>
  <c r="E19" i="1"/>
  <c r="F12" i="1"/>
  <c r="G12" i="1" s="1"/>
  <c r="H12" i="1" s="1"/>
  <c r="I12" i="1" s="1"/>
  <c r="J12" i="1" s="1"/>
  <c r="K12" i="1" s="1"/>
  <c r="L12" i="1" s="1"/>
  <c r="M12" i="1" s="1"/>
  <c r="N12" i="1" s="1"/>
  <c r="F11" i="1"/>
  <c r="G11" i="1" s="1"/>
  <c r="H11" i="1" s="1"/>
  <c r="I11" i="1" s="1"/>
  <c r="J11" i="1" s="1"/>
  <c r="K11" i="1" s="1"/>
  <c r="L11" i="1" s="1"/>
  <c r="M11" i="1" s="1"/>
  <c r="N11" i="1" s="1"/>
  <c r="F10" i="1"/>
  <c r="G10" i="1" s="1"/>
  <c r="H10" i="1" s="1"/>
  <c r="I10" i="1" s="1"/>
  <c r="J10" i="1" s="1"/>
  <c r="K10" i="1" s="1"/>
  <c r="L10" i="1" s="1"/>
  <c r="M10" i="1" s="1"/>
  <c r="N10" i="1" s="1"/>
  <c r="F9" i="1"/>
  <c r="G9" i="1" s="1"/>
  <c r="H9" i="1" s="1"/>
  <c r="I9" i="1" s="1"/>
  <c r="J9" i="1" s="1"/>
  <c r="K9" i="1" s="1"/>
  <c r="L9" i="1" s="1"/>
  <c r="M9" i="1" s="1"/>
  <c r="N9" i="1" s="1"/>
  <c r="F8" i="1"/>
  <c r="G8" i="1" s="1"/>
  <c r="H8" i="1" s="1"/>
  <c r="I8" i="1" s="1"/>
  <c r="J8" i="1" s="1"/>
  <c r="K8" i="1" s="1"/>
  <c r="L8" i="1" s="1"/>
  <c r="M8" i="1" s="1"/>
  <c r="N8" i="1" s="1"/>
  <c r="F5" i="1"/>
  <c r="I99" i="1" l="1"/>
  <c r="I107" i="1" s="1"/>
  <c r="J97" i="1"/>
  <c r="H108" i="1"/>
  <c r="H109" i="1" s="1"/>
  <c r="H111" i="1" s="1"/>
  <c r="F65" i="1"/>
  <c r="I51" i="1"/>
  <c r="F19" i="1"/>
  <c r="G5" i="1"/>
  <c r="K97" i="1" l="1"/>
  <c r="J99" i="1"/>
  <c r="J107" i="1" s="1"/>
  <c r="I108" i="1"/>
  <c r="I109" i="1" s="1"/>
  <c r="I111" i="1" s="1"/>
  <c r="G65" i="1"/>
  <c r="J51" i="1"/>
  <c r="H5" i="1"/>
  <c r="J108" i="1" l="1"/>
  <c r="J109" i="1" s="1"/>
  <c r="J111" i="1" s="1"/>
  <c r="K99" i="1"/>
  <c r="K107" i="1" s="1"/>
  <c r="L97" i="1"/>
  <c r="H65" i="1"/>
  <c r="K51" i="1"/>
  <c r="G19" i="1"/>
  <c r="I5" i="1"/>
  <c r="H19" i="1"/>
  <c r="L99" i="1" l="1"/>
  <c r="L107" i="1" s="1"/>
  <c r="M97" i="1"/>
  <c r="K108" i="1"/>
  <c r="K109" i="1" s="1"/>
  <c r="K111" i="1" s="1"/>
  <c r="I65" i="1"/>
  <c r="L51" i="1"/>
  <c r="J5" i="1"/>
  <c r="M99" i="1" l="1"/>
  <c r="M107" i="1" s="1"/>
  <c r="N97" i="1"/>
  <c r="N99" i="1" s="1"/>
  <c r="N107" i="1" s="1"/>
  <c r="L108" i="1"/>
  <c r="L109" i="1" s="1"/>
  <c r="L111" i="1" s="1"/>
  <c r="J65" i="1"/>
  <c r="M51" i="1"/>
  <c r="K5" i="1"/>
  <c r="I19" i="1"/>
  <c r="N108" i="1" l="1"/>
  <c r="N109" i="1" s="1"/>
  <c r="M108" i="1"/>
  <c r="M109" i="1" s="1"/>
  <c r="M111" i="1" s="1"/>
  <c r="K65" i="1"/>
  <c r="N51" i="1"/>
  <c r="L5" i="1"/>
  <c r="J19" i="1"/>
  <c r="E116" i="1" l="1"/>
  <c r="E119" i="1" s="1"/>
  <c r="E129" i="1" s="1"/>
  <c r="E134" i="1" s="1"/>
  <c r="N111" i="1"/>
  <c r="L65" i="1"/>
  <c r="K19" i="1"/>
  <c r="M5" i="1"/>
  <c r="L19" i="1"/>
  <c r="M65" i="1" l="1"/>
  <c r="N65" i="1"/>
  <c r="E83" i="1"/>
  <c r="E88" i="1" s="1"/>
  <c r="N5" i="1"/>
  <c r="E24" i="1" s="1"/>
  <c r="N19" i="1" l="1"/>
  <c r="E37" i="1"/>
  <c r="M19" i="1"/>
</calcChain>
</file>

<file path=xl/sharedStrings.xml><?xml version="1.0" encoding="utf-8"?>
<sst xmlns="http://schemas.openxmlformats.org/spreadsheetml/2006/main" count="100" uniqueCount="37">
  <si>
    <t xml:space="preserve">Income statement </t>
  </si>
  <si>
    <t xml:space="preserve">Sales </t>
  </si>
  <si>
    <t>Year</t>
  </si>
  <si>
    <t xml:space="preserve">Wages </t>
  </si>
  <si>
    <t>Repairs</t>
  </si>
  <si>
    <t>Power</t>
  </si>
  <si>
    <t xml:space="preserve">sales and Marketing </t>
  </si>
  <si>
    <t xml:space="preserve">Others </t>
  </si>
  <si>
    <t xml:space="preserve">Depreciation of building </t>
  </si>
  <si>
    <t xml:space="preserve">Depreciation of plant </t>
  </si>
  <si>
    <t xml:space="preserve">Tax </t>
  </si>
  <si>
    <t>PAT</t>
  </si>
  <si>
    <t>EPS = EATOSH/No. of shares</t>
  </si>
  <si>
    <t xml:space="preserve">No. osf shares </t>
  </si>
  <si>
    <t>cost of capital analysis</t>
  </si>
  <si>
    <t>WACC = KeWe +KdWd</t>
  </si>
  <si>
    <t>ke</t>
  </si>
  <si>
    <t>we</t>
  </si>
  <si>
    <t>Kd</t>
  </si>
  <si>
    <t>Wd</t>
  </si>
  <si>
    <t>Equity</t>
  </si>
  <si>
    <t>Debt</t>
  </si>
  <si>
    <t>Total</t>
  </si>
  <si>
    <t>Ke = do(1+g)/po</t>
  </si>
  <si>
    <t>g = (594/151)^9</t>
  </si>
  <si>
    <t>Po</t>
  </si>
  <si>
    <t>do   = PAT/No. of shares</t>
  </si>
  <si>
    <t>with share buyback of 3000</t>
  </si>
  <si>
    <t>net income</t>
  </si>
  <si>
    <t>Bonds(returns)</t>
  </si>
  <si>
    <t>500000 BUYBACK OF SHARES</t>
  </si>
  <si>
    <t>Cange strategies  after the sixth year</t>
  </si>
  <si>
    <t>warning</t>
  </si>
  <si>
    <t>Cange strategies  after the fouth year</t>
  </si>
  <si>
    <t>EBIT</t>
  </si>
  <si>
    <t>EBIT/EPS</t>
  </si>
  <si>
    <t>NO Change in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</si>
</sst>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0" fillId="0" borderId="1" xfId="0" applyNumberFormat="1" applyBorder="1"/>
    <xf numFmtId="3" fontId="1" fillId="0" borderId="1" xfId="0" applyNumberFormat="1" applyFont="1" applyBorder="1"/>
    <xf numFmtId="9" fontId="0" fillId="0" borderId="1" xfId="0" applyNumberFormat="1" applyBorder="1"/>
    <xf numFmtId="10" fontId="0" fillId="0" borderId="1" xfId="0" applyNumberFormat="1" applyBorder="1"/>
    <xf numFmtId="0" fontId="0" fillId="2" borderId="1" xfId="0" applyFill="1" applyBorder="1"/>
    <xf numFmtId="0" fontId="1" fillId="2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4" borderId="1" xfId="0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4" borderId="1" xfId="0" applyFont="1" applyFill="1" applyBorder="1"/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Sheet1!$D$66</c:f>
              <c:strCache>
                <c:ptCount val="1"/>
                <c:pt idx="0">
                  <c:v>EBIT/EPS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Sheet1!$E$66:$N$66</c:f>
              <c:numCache>
                <c:formatCode>General</c:formatCode>
                <c:ptCount val="10"/>
                <c:pt idx="0">
                  <c:v>7638.8888888888878</c:v>
                </c:pt>
                <c:pt idx="1">
                  <c:v>6150.7936507936511</c:v>
                </c:pt>
                <c:pt idx="2">
                  <c:v>6150.0000000000009</c:v>
                </c:pt>
                <c:pt idx="3">
                  <c:v>4661.9047619047615</c:v>
                </c:pt>
                <c:pt idx="4">
                  <c:v>3173.8095238095234</c:v>
                </c:pt>
                <c:pt idx="5">
                  <c:v>1685.7142857142851</c:v>
                </c:pt>
                <c:pt idx="6">
                  <c:v>197.61904761904691</c:v>
                </c:pt>
                <c:pt idx="7">
                  <c:v>-1290.4761904761915</c:v>
                </c:pt>
                <c:pt idx="8">
                  <c:v>-2778.5714285714298</c:v>
                </c:pt>
                <c:pt idx="9">
                  <c:v>-4266.6666666666679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0-4C65-8159-6B36EB157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518232"/>
        <c:axId val="672527088"/>
        <c:axId val="0"/>
      </c:bar3DChart>
      <c:catAx>
        <c:axId val="6725182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527088"/>
        <c:crosses val="autoZero"/>
        <c:auto val="1"/>
        <c:lblAlgn val="ctr"/>
        <c:lblOffset val="100"/>
        <c:noMultiLvlLbl val="0"/>
      </c:catAx>
      <c:valAx>
        <c:axId val="6725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51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Sheet1!$D$20</c:f>
              <c:strCache>
                <c:ptCount val="1"/>
                <c:pt idx="0">
                  <c:v>EBIT/EPS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Sheet1!$E$20:$N$20</c:f>
              <c:numCache>
                <c:formatCode>General</c:formatCode>
                <c:ptCount val="10"/>
                <c:pt idx="0">
                  <c:v>7638.8888888888878</c:v>
                </c:pt>
                <c:pt idx="1">
                  <c:v>7638.8888888888887</c:v>
                </c:pt>
                <c:pt idx="2">
                  <c:v>7638.8888888888887</c:v>
                </c:pt>
                <c:pt idx="3">
                  <c:v>7638.8888888888905</c:v>
                </c:pt>
                <c:pt idx="4">
                  <c:v>7638.8888888888896</c:v>
                </c:pt>
                <c:pt idx="5">
                  <c:v>7638.8888888888896</c:v>
                </c:pt>
                <c:pt idx="6">
                  <c:v>7638.8888888888896</c:v>
                </c:pt>
                <c:pt idx="7">
                  <c:v>7638.8888888888896</c:v>
                </c:pt>
                <c:pt idx="8">
                  <c:v>7638.8888888888896</c:v>
                </c:pt>
                <c:pt idx="9">
                  <c:v>7638.8888888888896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4-4238-91D6-7FA3B2867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7415712"/>
        <c:axId val="557414728"/>
      </c:lineChart>
      <c:catAx>
        <c:axId val="557415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414728"/>
        <c:crosses val="autoZero"/>
        <c:auto val="1"/>
        <c:lblAlgn val="ctr"/>
        <c:lblOffset val="100"/>
        <c:noMultiLvlLbl val="0"/>
      </c:catAx>
      <c:valAx>
        <c:axId val="557414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41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Sheet1!$D$112</c:f>
              <c:strCache>
                <c:ptCount val="1"/>
                <c:pt idx="0">
                  <c:v>EBIT/EPS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Sheet1!$E$112:$N$112</c:f>
              <c:numCache>
                <c:formatCode>General</c:formatCode>
                <c:ptCount val="10"/>
                <c:pt idx="0">
                  <c:v>7638.8888888888878</c:v>
                </c:pt>
                <c:pt idx="1">
                  <c:v>5158.730158730159</c:v>
                </c:pt>
                <c:pt idx="2">
                  <c:v>2678.5714285714284</c:v>
                </c:pt>
                <c:pt idx="3">
                  <c:v>198.41269841269812</c:v>
                </c:pt>
                <c:pt idx="4">
                  <c:v>-2281.7460317460323</c:v>
                </c:pt>
                <c:pt idx="5">
                  <c:v>-4761.9047619047624</c:v>
                </c:pt>
                <c:pt idx="6">
                  <c:v>-7242.063492063493</c:v>
                </c:pt>
                <c:pt idx="7">
                  <c:v>-9722.2222222222226</c:v>
                </c:pt>
                <c:pt idx="8">
                  <c:v>-12202.380952380952</c:v>
                </c:pt>
                <c:pt idx="9">
                  <c:v>-14682.539682539684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F-44B1-9D04-B82052A19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1698720"/>
        <c:axId val="551702656"/>
        <c:axId val="0"/>
      </c:bar3DChart>
      <c:catAx>
        <c:axId val="551698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702656"/>
        <c:crosses val="autoZero"/>
        <c:auto val="1"/>
        <c:lblAlgn val="ctr"/>
        <c:lblOffset val="100"/>
        <c:noMultiLvlLbl val="0"/>
      </c:catAx>
      <c:valAx>
        <c:axId val="55170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69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67</xdr:row>
      <xdr:rowOff>157162</xdr:rowOff>
    </xdr:from>
    <xdr:to>
      <xdr:col>14</xdr:col>
      <xdr:colOff>66675</xdr:colOff>
      <xdr:row>82</xdr:row>
      <xdr:rowOff>42862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5CC9A1B-67B8-4926-AA39-392B134EC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161925</xdr:colOff>
      <xdr:row>21</xdr:row>
      <xdr:rowOff>33337</xdr:rowOff>
    </xdr:from>
    <xdr:to>
      <xdr:col>13</xdr:col>
      <xdr:colOff>466725</xdr:colOff>
      <xdr:row>35</xdr:row>
      <xdr:rowOff>109537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8D1EA72-86C4-4A96-8BBC-930F7CB33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133350</xdr:colOff>
      <xdr:row>114</xdr:row>
      <xdr:rowOff>52387</xdr:rowOff>
    </xdr:from>
    <xdr:to>
      <xdr:col>13</xdr:col>
      <xdr:colOff>438150</xdr:colOff>
      <xdr:row>128</xdr:row>
      <xdr:rowOff>128587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1C95D2E-499B-4C8F-B105-131D08F2C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O136"/>
  <sheetViews>
    <sheetView tabSelected="1" topLeftCell="C100" workbookViewId="0">
      <selection activeCell="E112" sqref="E112:H112"/>
    </sheetView>
  </sheetViews>
  <sheetFormatPr defaultRowHeight="15" x14ac:dyDescent="0.25"/>
  <cols>
    <col min="3" max="3" width="8" customWidth="1"/>
    <col min="4" max="4" width="25.85546875" customWidth="1"/>
  </cols>
  <sheetData>
    <row r="3" spans="4:15" x14ac:dyDescent="0.25">
      <c r="D3" s="2"/>
      <c r="E3" s="2"/>
      <c r="F3" s="2"/>
      <c r="G3" s="3" t="s">
        <v>0</v>
      </c>
      <c r="H3" s="3"/>
      <c r="I3" s="3"/>
      <c r="J3" s="3"/>
      <c r="K3" s="3"/>
      <c r="L3" s="2"/>
      <c r="M3" s="2"/>
      <c r="N3" s="2"/>
      <c r="O3" s="2"/>
    </row>
    <row r="4" spans="4:15" x14ac:dyDescent="0.25">
      <c r="D4" s="4" t="s">
        <v>2</v>
      </c>
      <c r="E4" s="4">
        <v>1</v>
      </c>
      <c r="F4" s="4">
        <v>2</v>
      </c>
      <c r="G4" s="4">
        <v>3</v>
      </c>
      <c r="H4" s="4">
        <v>4</v>
      </c>
      <c r="I4" s="4">
        <v>5</v>
      </c>
      <c r="J4" s="4">
        <v>6</v>
      </c>
      <c r="K4" s="4">
        <v>7</v>
      </c>
      <c r="L4" s="4">
        <v>8</v>
      </c>
      <c r="M4" s="4">
        <v>9</v>
      </c>
      <c r="N4" s="4">
        <v>10</v>
      </c>
      <c r="O4" s="2"/>
    </row>
    <row r="5" spans="4:15" x14ac:dyDescent="0.25">
      <c r="D5" s="2" t="s">
        <v>1</v>
      </c>
      <c r="E5" s="5">
        <v>8700</v>
      </c>
      <c r="F5" s="2">
        <f>E5*103%</f>
        <v>8961</v>
      </c>
      <c r="G5" s="2">
        <f t="shared" ref="G5:I5" si="0">F5*103%</f>
        <v>9229.83</v>
      </c>
      <c r="H5" s="2">
        <f t="shared" si="0"/>
        <v>9506.7249000000011</v>
      </c>
      <c r="I5" s="2">
        <f t="shared" si="0"/>
        <v>9791.926647000002</v>
      </c>
      <c r="J5" s="2">
        <f>I5*102%</f>
        <v>9987.7651799400028</v>
      </c>
      <c r="K5" s="2">
        <f t="shared" ref="K5:N5" si="1">J5*102%</f>
        <v>10187.520483538803</v>
      </c>
      <c r="L5" s="2">
        <f t="shared" si="1"/>
        <v>10391.270893209579</v>
      </c>
      <c r="M5" s="2">
        <f t="shared" si="1"/>
        <v>10599.09631107377</v>
      </c>
      <c r="N5" s="2">
        <f t="shared" si="1"/>
        <v>10811.078237295245</v>
      </c>
      <c r="O5" s="2"/>
    </row>
    <row r="6" spans="4:15" x14ac:dyDescent="0.25">
      <c r="D6" s="2" t="s">
        <v>29</v>
      </c>
      <c r="E6" s="5">
        <v>315</v>
      </c>
      <c r="F6" s="2">
        <v>420</v>
      </c>
      <c r="G6" s="2">
        <v>865.2</v>
      </c>
      <c r="H6" s="2">
        <v>1337.1120000000001</v>
      </c>
      <c r="I6" s="2">
        <v>1837.338</v>
      </c>
      <c r="J6" s="2">
        <v>2367.5790000000002</v>
      </c>
      <c r="K6" s="2">
        <v>2929.6329999999998</v>
      </c>
      <c r="L6" s="2">
        <v>3525.4112</v>
      </c>
      <c r="M6" s="2">
        <v>4156.9369999999999</v>
      </c>
      <c r="N6" s="2">
        <v>4826.3530000000001</v>
      </c>
      <c r="O6" s="2"/>
    </row>
    <row r="7" spans="4:15" x14ac:dyDescent="0.25">
      <c r="D7" s="4" t="s">
        <v>28</v>
      </c>
      <c r="E7" s="6">
        <f>SUM(E5:E6)</f>
        <v>9015</v>
      </c>
      <c r="F7" s="4">
        <f t="shared" ref="F7" si="2">SUM(F5:F6)</f>
        <v>9381</v>
      </c>
      <c r="G7" s="4">
        <f t="shared" ref="G7" si="3">SUM(G5:G6)</f>
        <v>10095.030000000001</v>
      </c>
      <c r="H7" s="4">
        <f t="shared" ref="H7" si="4">SUM(H5:H6)</f>
        <v>10843.836900000002</v>
      </c>
      <c r="I7" s="4">
        <f t="shared" ref="I7" si="5">SUM(I5:I6)</f>
        <v>11629.264647000002</v>
      </c>
      <c r="J7" s="4">
        <f t="shared" ref="J7" si="6">SUM(J5:J6)</f>
        <v>12355.344179940003</v>
      </c>
      <c r="K7" s="4">
        <f t="shared" ref="K7" si="7">SUM(K5:K6)</f>
        <v>13117.153483538803</v>
      </c>
      <c r="L7" s="4">
        <f t="shared" ref="L7" si="8">SUM(L5:L6)</f>
        <v>13916.68209320958</v>
      </c>
      <c r="M7" s="4">
        <f t="shared" ref="M7" si="9">SUM(M5:M6)</f>
        <v>14756.03331107377</v>
      </c>
      <c r="N7" s="4">
        <f>SUM(N5:N6)</f>
        <v>15637.431237295245</v>
      </c>
      <c r="O7" s="2"/>
    </row>
    <row r="8" spans="4:15" x14ac:dyDescent="0.25">
      <c r="D8" s="2" t="s">
        <v>3</v>
      </c>
      <c r="E8" s="2">
        <v>5000</v>
      </c>
      <c r="F8" s="2">
        <f>E8*102%</f>
        <v>5100</v>
      </c>
      <c r="G8" s="2">
        <f t="shared" ref="G8:N8" si="10">F8*102%</f>
        <v>5202</v>
      </c>
      <c r="H8" s="2">
        <f t="shared" si="10"/>
        <v>5306.04</v>
      </c>
      <c r="I8" s="2">
        <f t="shared" si="10"/>
        <v>5412.1607999999997</v>
      </c>
      <c r="J8" s="2">
        <f t="shared" si="10"/>
        <v>5520.4040159999995</v>
      </c>
      <c r="K8" s="2">
        <f t="shared" si="10"/>
        <v>5630.8120963199999</v>
      </c>
      <c r="L8" s="2">
        <f t="shared" si="10"/>
        <v>5743.4283382464</v>
      </c>
      <c r="M8" s="2">
        <f t="shared" si="10"/>
        <v>5858.2969050113279</v>
      </c>
      <c r="N8" s="2">
        <f t="shared" si="10"/>
        <v>5975.4628431115543</v>
      </c>
      <c r="O8" s="2"/>
    </row>
    <row r="9" spans="4:15" x14ac:dyDescent="0.25">
      <c r="D9" s="2" t="s">
        <v>4</v>
      </c>
      <c r="E9" s="2">
        <v>450</v>
      </c>
      <c r="F9" s="2">
        <f>E9*103%</f>
        <v>463.5</v>
      </c>
      <c r="G9" s="2">
        <f t="shared" ref="G9:N9" si="11">F9*103%</f>
        <v>477.40500000000003</v>
      </c>
      <c r="H9" s="2">
        <f t="shared" si="11"/>
        <v>491.72715000000005</v>
      </c>
      <c r="I9" s="2">
        <f t="shared" si="11"/>
        <v>506.47896450000007</v>
      </c>
      <c r="J9" s="2">
        <f t="shared" si="11"/>
        <v>521.67333343500013</v>
      </c>
      <c r="K9" s="2">
        <f t="shared" si="11"/>
        <v>537.32353343805016</v>
      </c>
      <c r="L9" s="2">
        <f t="shared" si="11"/>
        <v>553.44323944119174</v>
      </c>
      <c r="M9" s="2">
        <f t="shared" si="11"/>
        <v>570.04653662442752</v>
      </c>
      <c r="N9" s="2">
        <f t="shared" si="11"/>
        <v>587.14793272316035</v>
      </c>
      <c r="O9" s="2"/>
    </row>
    <row r="10" spans="4:15" x14ac:dyDescent="0.25">
      <c r="D10" s="2" t="s">
        <v>5</v>
      </c>
      <c r="E10" s="2">
        <v>330</v>
      </c>
      <c r="F10" s="2">
        <f>E10*104%</f>
        <v>343.2</v>
      </c>
      <c r="G10" s="2">
        <f t="shared" ref="G10:N10" si="12">F10*104%</f>
        <v>356.928</v>
      </c>
      <c r="H10" s="2">
        <f t="shared" si="12"/>
        <v>371.20512000000002</v>
      </c>
      <c r="I10" s="2">
        <f t="shared" si="12"/>
        <v>386.05332480000004</v>
      </c>
      <c r="J10" s="2">
        <f t="shared" si="12"/>
        <v>401.49545779200008</v>
      </c>
      <c r="K10" s="2">
        <f t="shared" si="12"/>
        <v>417.55527610368011</v>
      </c>
      <c r="L10" s="2">
        <f t="shared" si="12"/>
        <v>434.25748714782736</v>
      </c>
      <c r="M10" s="2">
        <f t="shared" si="12"/>
        <v>451.62778663374047</v>
      </c>
      <c r="N10" s="2">
        <f t="shared" si="12"/>
        <v>469.69289809909009</v>
      </c>
      <c r="O10" s="2"/>
    </row>
    <row r="11" spans="4:15" x14ac:dyDescent="0.25">
      <c r="D11" s="2" t="s">
        <v>6</v>
      </c>
      <c r="E11" s="2">
        <v>1100</v>
      </c>
      <c r="F11" s="2">
        <f>E11*102%</f>
        <v>1122</v>
      </c>
      <c r="G11" s="2">
        <f t="shared" ref="G11:N11" si="13">F11*102%</f>
        <v>1144.44</v>
      </c>
      <c r="H11" s="2">
        <f t="shared" si="13"/>
        <v>1167.3288</v>
      </c>
      <c r="I11" s="2">
        <f t="shared" si="13"/>
        <v>1190.6753759999999</v>
      </c>
      <c r="J11" s="2">
        <f t="shared" si="13"/>
        <v>1214.4888835199999</v>
      </c>
      <c r="K11" s="2">
        <f t="shared" si="13"/>
        <v>1238.7786611904</v>
      </c>
      <c r="L11" s="2">
        <f t="shared" si="13"/>
        <v>1263.5542344142082</v>
      </c>
      <c r="M11" s="2">
        <f t="shared" si="13"/>
        <v>1288.8253191024924</v>
      </c>
      <c r="N11" s="2">
        <f t="shared" si="13"/>
        <v>1314.6018254845421</v>
      </c>
      <c r="O11" s="2"/>
    </row>
    <row r="12" spans="4:15" x14ac:dyDescent="0.25">
      <c r="D12" s="2" t="s">
        <v>7</v>
      </c>
      <c r="E12" s="2">
        <v>50</v>
      </c>
      <c r="F12" s="2">
        <f>E12*105%</f>
        <v>52.5</v>
      </c>
      <c r="G12" s="2">
        <f t="shared" ref="G12:N12" si="14">F12*105%</f>
        <v>55.125</v>
      </c>
      <c r="H12" s="2">
        <f t="shared" si="14"/>
        <v>57.881250000000001</v>
      </c>
      <c r="I12" s="2">
        <f t="shared" si="14"/>
        <v>60.775312500000005</v>
      </c>
      <c r="J12" s="2">
        <f t="shared" si="14"/>
        <v>63.814078125000009</v>
      </c>
      <c r="K12" s="2">
        <f t="shared" si="14"/>
        <v>67.004782031250016</v>
      </c>
      <c r="L12" s="2">
        <f t="shared" si="14"/>
        <v>70.355021132812524</v>
      </c>
      <c r="M12" s="2">
        <f t="shared" si="14"/>
        <v>73.872772189453158</v>
      </c>
      <c r="N12" s="2">
        <f t="shared" si="14"/>
        <v>77.566410798925816</v>
      </c>
      <c r="O12" s="2"/>
    </row>
    <row r="13" spans="4:15" x14ac:dyDescent="0.25">
      <c r="D13" s="2" t="s">
        <v>8</v>
      </c>
      <c r="E13" s="2">
        <v>120</v>
      </c>
      <c r="F13" s="2">
        <v>120</v>
      </c>
      <c r="G13" s="2">
        <v>120</v>
      </c>
      <c r="H13" s="2">
        <v>120</v>
      </c>
      <c r="I13" s="2">
        <v>120</v>
      </c>
      <c r="J13" s="2">
        <v>120</v>
      </c>
      <c r="K13" s="2">
        <v>120</v>
      </c>
      <c r="L13" s="2">
        <v>120</v>
      </c>
      <c r="M13" s="2">
        <v>120</v>
      </c>
      <c r="N13" s="2">
        <v>120</v>
      </c>
      <c r="O13" s="2"/>
    </row>
    <row r="14" spans="4:15" x14ac:dyDescent="0.25">
      <c r="D14" s="2" t="s">
        <v>9</v>
      </c>
      <c r="E14" s="2">
        <v>1440</v>
      </c>
      <c r="F14" s="2">
        <v>1440</v>
      </c>
      <c r="G14" s="2">
        <v>1440</v>
      </c>
      <c r="H14" s="2">
        <v>1440</v>
      </c>
      <c r="I14" s="2">
        <v>1440</v>
      </c>
      <c r="J14" s="2">
        <v>1440</v>
      </c>
      <c r="K14" s="2">
        <v>1440</v>
      </c>
      <c r="L14" s="2">
        <v>1440</v>
      </c>
      <c r="M14" s="2">
        <v>1440</v>
      </c>
      <c r="N14" s="2">
        <v>1440</v>
      </c>
      <c r="O14" s="2"/>
    </row>
    <row r="15" spans="4:15" x14ac:dyDescent="0.25">
      <c r="D15" s="4" t="s">
        <v>34</v>
      </c>
      <c r="E15" s="5">
        <f>E7-SUM(E8:E14)</f>
        <v>525</v>
      </c>
      <c r="F15" s="5">
        <f t="shared" ref="F15:N15" si="15">F7-SUM(F8:F14)</f>
        <v>739.79999999999927</v>
      </c>
      <c r="G15" s="5">
        <f t="shared" si="15"/>
        <v>1299.1320000000014</v>
      </c>
      <c r="H15" s="5">
        <f t="shared" si="15"/>
        <v>1889.6545800000022</v>
      </c>
      <c r="I15" s="5">
        <f t="shared" si="15"/>
        <v>2513.1208692000018</v>
      </c>
      <c r="J15" s="5">
        <f t="shared" si="15"/>
        <v>3073.4684110680028</v>
      </c>
      <c r="K15" s="5">
        <f t="shared" si="15"/>
        <v>3665.679134455424</v>
      </c>
      <c r="L15" s="5">
        <f t="shared" si="15"/>
        <v>4291.6437728271394</v>
      </c>
      <c r="M15" s="5">
        <f t="shared" si="15"/>
        <v>4953.3639915123276</v>
      </c>
      <c r="N15" s="5">
        <f t="shared" si="15"/>
        <v>5652.9593270779733</v>
      </c>
      <c r="O15" s="2"/>
    </row>
    <row r="16" spans="4:15" x14ac:dyDescent="0.25">
      <c r="D16" s="2" t="s">
        <v>10</v>
      </c>
      <c r="E16" s="2">
        <f>E15*28%</f>
        <v>147</v>
      </c>
      <c r="F16" s="2">
        <f t="shared" ref="F16:N16" si="16">F15*28%</f>
        <v>207.14399999999981</v>
      </c>
      <c r="G16" s="2">
        <f t="shared" si="16"/>
        <v>363.75696000000045</v>
      </c>
      <c r="H16" s="2">
        <f t="shared" si="16"/>
        <v>529.10328240000069</v>
      </c>
      <c r="I16" s="2">
        <f t="shared" si="16"/>
        <v>703.6738433760006</v>
      </c>
      <c r="J16" s="2">
        <f t="shared" si="16"/>
        <v>860.57115509904088</v>
      </c>
      <c r="K16" s="2">
        <f t="shared" si="16"/>
        <v>1026.3901576475189</v>
      </c>
      <c r="L16" s="2">
        <f t="shared" si="16"/>
        <v>1201.6602563915992</v>
      </c>
      <c r="M16" s="2">
        <f t="shared" si="16"/>
        <v>1386.9419176234519</v>
      </c>
      <c r="N16" s="2">
        <f t="shared" si="16"/>
        <v>1582.8286115818328</v>
      </c>
      <c r="O16" s="2"/>
    </row>
    <row r="17" spans="4:15" x14ac:dyDescent="0.25">
      <c r="D17" s="2" t="s">
        <v>11</v>
      </c>
      <c r="E17" s="5">
        <f>E15-E16</f>
        <v>378</v>
      </c>
      <c r="F17" s="5">
        <f t="shared" ref="F17:N17" si="17">F15-F16</f>
        <v>532.65599999999949</v>
      </c>
      <c r="G17" s="5">
        <f t="shared" si="17"/>
        <v>935.37504000000104</v>
      </c>
      <c r="H17" s="5">
        <f t="shared" si="17"/>
        <v>1360.5512976000014</v>
      </c>
      <c r="I17" s="5">
        <f t="shared" si="17"/>
        <v>1809.4470258240012</v>
      </c>
      <c r="J17" s="5">
        <f t="shared" si="17"/>
        <v>2212.8972559689619</v>
      </c>
      <c r="K17" s="5">
        <f t="shared" si="17"/>
        <v>2639.2889768079049</v>
      </c>
      <c r="L17" s="5">
        <f t="shared" si="17"/>
        <v>3089.98351643554</v>
      </c>
      <c r="M17" s="5">
        <f t="shared" si="17"/>
        <v>3566.4220738888757</v>
      </c>
      <c r="N17" s="5">
        <f t="shared" si="17"/>
        <v>4070.1307154961405</v>
      </c>
      <c r="O17" s="2"/>
    </row>
    <row r="18" spans="4:15" x14ac:dyDescent="0.25">
      <c r="D18" s="2" t="s">
        <v>13</v>
      </c>
      <c r="E18" s="5">
        <v>5500</v>
      </c>
      <c r="F18" s="5">
        <v>5500</v>
      </c>
      <c r="G18" s="5">
        <v>5500</v>
      </c>
      <c r="H18" s="5">
        <v>5500</v>
      </c>
      <c r="I18" s="5">
        <v>5500</v>
      </c>
      <c r="J18" s="5">
        <v>5500</v>
      </c>
      <c r="K18" s="5">
        <v>5500</v>
      </c>
      <c r="L18" s="5">
        <v>5500</v>
      </c>
      <c r="M18" s="5">
        <v>5500</v>
      </c>
      <c r="N18" s="5">
        <v>5500</v>
      </c>
      <c r="O18" s="5"/>
    </row>
    <row r="19" spans="4:15" x14ac:dyDescent="0.25">
      <c r="D19" s="2" t="s">
        <v>12</v>
      </c>
      <c r="E19" s="2">
        <f>E17/E18</f>
        <v>6.8727272727272734E-2</v>
      </c>
      <c r="F19" s="2">
        <f t="shared" ref="F19:N19" si="18">F17/F18</f>
        <v>9.6846545454545366E-2</v>
      </c>
      <c r="G19" s="2">
        <f t="shared" si="18"/>
        <v>0.17006818909090929</v>
      </c>
      <c r="H19" s="2">
        <f t="shared" si="18"/>
        <v>0.24737296320000024</v>
      </c>
      <c r="I19" s="2">
        <f t="shared" si="18"/>
        <v>0.32899036833163658</v>
      </c>
      <c r="J19" s="2">
        <f t="shared" si="18"/>
        <v>0.40234495563072031</v>
      </c>
      <c r="K19" s="2">
        <f t="shared" si="18"/>
        <v>0.47987072305598272</v>
      </c>
      <c r="L19" s="2">
        <f t="shared" si="18"/>
        <v>0.56181518480646186</v>
      </c>
      <c r="M19" s="2">
        <f t="shared" si="18"/>
        <v>0.64844037707070468</v>
      </c>
      <c r="N19" s="2">
        <f t="shared" si="18"/>
        <v>0.74002376645384371</v>
      </c>
      <c r="O19" s="2"/>
    </row>
    <row r="20" spans="4:15" x14ac:dyDescent="0.25">
      <c r="D20" s="2" t="s">
        <v>35</v>
      </c>
      <c r="E20" s="2">
        <f>E15/E19</f>
        <v>7638.8888888888878</v>
      </c>
      <c r="F20" s="2">
        <f t="shared" ref="F20" si="19">F15/F19</f>
        <v>7638.8888888888887</v>
      </c>
      <c r="G20" s="2">
        <f t="shared" ref="G20" si="20">G15/G19</f>
        <v>7638.8888888888887</v>
      </c>
      <c r="H20" s="2">
        <f t="shared" ref="H20" si="21">H15/H19</f>
        <v>7638.8888888888905</v>
      </c>
      <c r="I20" s="2">
        <f t="shared" ref="I20" si="22">I15/I19</f>
        <v>7638.8888888888896</v>
      </c>
      <c r="J20" s="2">
        <f t="shared" ref="J20" si="23">J15/J19</f>
        <v>7638.8888888888896</v>
      </c>
      <c r="K20" s="2">
        <f t="shared" ref="K20" si="24">K15/K19</f>
        <v>7638.8888888888896</v>
      </c>
      <c r="L20" s="2">
        <f t="shared" ref="L20" si="25">L15/L19</f>
        <v>7638.8888888888896</v>
      </c>
      <c r="M20" s="2">
        <f t="shared" ref="M20" si="26">M15/M19</f>
        <v>7638.8888888888896</v>
      </c>
      <c r="N20" s="2">
        <f t="shared" ref="N20" si="27">N15/N19</f>
        <v>7638.8888888888896</v>
      </c>
      <c r="O20" s="2"/>
    </row>
    <row r="21" spans="4:15" x14ac:dyDescent="0.25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4:15" x14ac:dyDescent="0.25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4:15" x14ac:dyDescent="0.25">
      <c r="D23" s="4" t="s">
        <v>14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4:15" x14ac:dyDescent="0.25">
      <c r="D24" s="2" t="s">
        <v>26</v>
      </c>
      <c r="E24" s="2">
        <f>N17/N18</f>
        <v>0.74002376645384371</v>
      </c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4:15" x14ac:dyDescent="0.25">
      <c r="D25" s="2" t="s">
        <v>24</v>
      </c>
      <c r="E25" s="7">
        <v>0.16</v>
      </c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4:15" x14ac:dyDescent="0.25">
      <c r="D26" s="2" t="s">
        <v>25</v>
      </c>
      <c r="E26" s="2">
        <v>2.8</v>
      </c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4:15" x14ac:dyDescent="0.25">
      <c r="D27" s="2" t="s">
        <v>23</v>
      </c>
      <c r="E27" s="8">
        <f>E24*1.16/E26</f>
        <v>0.30658127467373525</v>
      </c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4:15" x14ac:dyDescent="0.25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4:15" x14ac:dyDescent="0.25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4:15" x14ac:dyDescent="0.25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4:15" x14ac:dyDescent="0.25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4:15" x14ac:dyDescent="0.25">
      <c r="D32" s="2" t="s">
        <v>20</v>
      </c>
      <c r="E32" s="5">
        <v>15400</v>
      </c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4:15" x14ac:dyDescent="0.25">
      <c r="D33" s="2" t="s">
        <v>21</v>
      </c>
      <c r="E33" s="5">
        <v>5000</v>
      </c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4:15" x14ac:dyDescent="0.25">
      <c r="D34" s="2" t="s">
        <v>22</v>
      </c>
      <c r="E34" s="2">
        <f>E32+E33</f>
        <v>20400</v>
      </c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4:15" x14ac:dyDescent="0.2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4:15" x14ac:dyDescent="0.2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4:15" x14ac:dyDescent="0.25">
      <c r="D37" s="2" t="s">
        <v>16</v>
      </c>
      <c r="E37" s="8">
        <f>E27</f>
        <v>0.30658127467373525</v>
      </c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4:15" x14ac:dyDescent="0.25">
      <c r="D38" s="2" t="s">
        <v>17</v>
      </c>
      <c r="E38" s="2">
        <f>E32/E34</f>
        <v>0.75490196078431371</v>
      </c>
      <c r="F38" s="2"/>
      <c r="G38" s="2"/>
      <c r="H38" s="17" t="s">
        <v>36</v>
      </c>
      <c r="I38" s="18"/>
      <c r="J38" s="19"/>
      <c r="K38" s="2"/>
      <c r="L38" s="2"/>
      <c r="M38" s="2"/>
      <c r="N38" s="2"/>
      <c r="O38" s="2"/>
    </row>
    <row r="39" spans="4:15" x14ac:dyDescent="0.25">
      <c r="D39" s="2" t="s">
        <v>18</v>
      </c>
      <c r="E39" s="8">
        <v>4.4999999999999998E-2</v>
      </c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4:15" x14ac:dyDescent="0.25">
      <c r="D40" s="2" t="s">
        <v>19</v>
      </c>
      <c r="E40" s="2">
        <f>E33/E34</f>
        <v>0.24509803921568626</v>
      </c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4:15" x14ac:dyDescent="0.2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4:15" x14ac:dyDescent="0.25">
      <c r="D42" s="2" t="s">
        <v>15</v>
      </c>
      <c r="E42" s="8">
        <f>(E37*E38)+(E39*E40)</f>
        <v>0.24246821715566286</v>
      </c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4:15" x14ac:dyDescent="0.2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4:15" x14ac:dyDescent="0.25">
      <c r="D44" s="13" t="s">
        <v>27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5"/>
    </row>
    <row r="45" spans="4:15" x14ac:dyDescent="0.2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4:15" x14ac:dyDescent="0.2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4:15" x14ac:dyDescent="0.2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4:15" x14ac:dyDescent="0.2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4:15" x14ac:dyDescent="0.25">
      <c r="D49" s="2"/>
      <c r="E49" s="2"/>
      <c r="F49" s="2"/>
      <c r="G49" s="2" t="s">
        <v>0</v>
      </c>
      <c r="H49" s="2"/>
      <c r="I49" s="2"/>
      <c r="J49" s="2"/>
      <c r="K49" s="2"/>
      <c r="L49" s="2"/>
      <c r="M49" s="2"/>
      <c r="N49" s="2"/>
      <c r="O49" s="2"/>
    </row>
    <row r="50" spans="4:15" x14ac:dyDescent="0.25">
      <c r="D50" s="2" t="s">
        <v>2</v>
      </c>
      <c r="E50" s="2">
        <v>1</v>
      </c>
      <c r="F50" s="2">
        <v>2</v>
      </c>
      <c r="G50" s="2">
        <v>3</v>
      </c>
      <c r="H50" s="2">
        <v>4</v>
      </c>
      <c r="I50" s="2">
        <v>5</v>
      </c>
      <c r="J50" s="2">
        <v>6</v>
      </c>
      <c r="K50" s="9">
        <v>7</v>
      </c>
      <c r="L50" s="2">
        <v>8</v>
      </c>
      <c r="M50" s="2">
        <v>9</v>
      </c>
      <c r="N50" s="2">
        <v>10</v>
      </c>
      <c r="O50" s="2"/>
    </row>
    <row r="51" spans="4:15" x14ac:dyDescent="0.25">
      <c r="D51" s="2" t="s">
        <v>1</v>
      </c>
      <c r="E51" s="2">
        <v>8700</v>
      </c>
      <c r="F51" s="2">
        <f>E51*103%</f>
        <v>8961</v>
      </c>
      <c r="G51" s="2">
        <f t="shared" ref="G51" si="28">F51*103%</f>
        <v>9229.83</v>
      </c>
      <c r="H51" s="2">
        <f t="shared" ref="H51" si="29">G51*103%</f>
        <v>9506.7249000000011</v>
      </c>
      <c r="I51" s="2">
        <f t="shared" ref="I51" si="30">H51*103%</f>
        <v>9791.926647000002</v>
      </c>
      <c r="J51" s="2">
        <f>I51*102%</f>
        <v>9987.7651799400028</v>
      </c>
      <c r="K51" s="9">
        <f t="shared" ref="K51:K54" si="31">J51*102%</f>
        <v>10187.520483538803</v>
      </c>
      <c r="L51" s="2">
        <f t="shared" ref="L51:L54" si="32">K51*102%</f>
        <v>10391.270893209579</v>
      </c>
      <c r="M51" s="2">
        <f t="shared" ref="M51:M54" si="33">L51*102%</f>
        <v>10599.09631107377</v>
      </c>
      <c r="N51" s="2">
        <f t="shared" ref="N51:N54" si="34">M51*102%</f>
        <v>10811.078237295245</v>
      </c>
      <c r="O51" s="2"/>
    </row>
    <row r="52" spans="4:15" x14ac:dyDescent="0.25">
      <c r="D52" s="2" t="s">
        <v>29</v>
      </c>
      <c r="E52" s="2">
        <f>(7000*4.5/100)</f>
        <v>315</v>
      </c>
      <c r="F52" s="2">
        <v>500</v>
      </c>
      <c r="G52" s="2">
        <f>(1050)</f>
        <v>1050</v>
      </c>
      <c r="H52" s="2">
        <f>(1623.636)</f>
        <v>1623.636</v>
      </c>
      <c r="I52" s="2">
        <v>2231.0540000000001</v>
      </c>
      <c r="J52" s="2">
        <v>2874.9169999999999</v>
      </c>
      <c r="K52" s="9">
        <v>3557.4119999999998</v>
      </c>
      <c r="L52" s="2">
        <v>4280.857</v>
      </c>
      <c r="M52" s="2">
        <v>5047.7079999999996</v>
      </c>
      <c r="N52" s="2">
        <v>5860.5709999999999</v>
      </c>
      <c r="O52" s="2"/>
    </row>
    <row r="53" spans="4:15" x14ac:dyDescent="0.25">
      <c r="D53" s="4" t="s">
        <v>28</v>
      </c>
      <c r="E53" s="4">
        <f>SUM(E51:E52)</f>
        <v>9015</v>
      </c>
      <c r="F53" s="4">
        <f t="shared" ref="F53:M53" si="35">SUM(F51:F52)</f>
        <v>9461</v>
      </c>
      <c r="G53" s="4">
        <f t="shared" si="35"/>
        <v>10279.83</v>
      </c>
      <c r="H53" s="4">
        <f t="shared" si="35"/>
        <v>11130.360900000001</v>
      </c>
      <c r="I53" s="4">
        <f t="shared" si="35"/>
        <v>12022.980647000002</v>
      </c>
      <c r="J53" s="4">
        <f t="shared" si="35"/>
        <v>12862.682179940002</v>
      </c>
      <c r="K53" s="10">
        <f t="shared" si="35"/>
        <v>13744.932483538803</v>
      </c>
      <c r="L53" s="4">
        <f t="shared" si="35"/>
        <v>14672.127893209579</v>
      </c>
      <c r="M53" s="4">
        <f t="shared" si="35"/>
        <v>15646.804311073771</v>
      </c>
      <c r="N53" s="4">
        <f>SUM(N51:N52)</f>
        <v>16671.649237295245</v>
      </c>
      <c r="O53" s="2"/>
    </row>
    <row r="54" spans="4:15" x14ac:dyDescent="0.25">
      <c r="D54" s="2" t="s">
        <v>3</v>
      </c>
      <c r="E54" s="2">
        <v>5000</v>
      </c>
      <c r="F54" s="2">
        <f>E54*102%</f>
        <v>5100</v>
      </c>
      <c r="G54" s="2">
        <f t="shared" ref="G54" si="36">F54*102%</f>
        <v>5202</v>
      </c>
      <c r="H54" s="2">
        <f t="shared" ref="H54" si="37">G54*102%</f>
        <v>5306.04</v>
      </c>
      <c r="I54" s="2">
        <f t="shared" ref="I54" si="38">H54*102%</f>
        <v>5412.1607999999997</v>
      </c>
      <c r="J54" s="2">
        <f t="shared" ref="J54" si="39">I54*102%</f>
        <v>5520.4040159999995</v>
      </c>
      <c r="K54" s="9">
        <f t="shared" si="31"/>
        <v>5630.8120963199999</v>
      </c>
      <c r="L54" s="2">
        <f t="shared" si="32"/>
        <v>5743.4283382464</v>
      </c>
      <c r="M54" s="2">
        <f t="shared" si="33"/>
        <v>5858.2969050113279</v>
      </c>
      <c r="N54" s="2">
        <f t="shared" si="34"/>
        <v>5975.4628431115543</v>
      </c>
      <c r="O54" s="2"/>
    </row>
    <row r="55" spans="4:15" x14ac:dyDescent="0.25">
      <c r="D55" s="2" t="s">
        <v>4</v>
      </c>
      <c r="E55" s="2">
        <v>450</v>
      </c>
      <c r="F55" s="2">
        <f>E55*103%</f>
        <v>463.5</v>
      </c>
      <c r="G55" s="2">
        <f t="shared" ref="G55" si="40">F55*103%</f>
        <v>477.40500000000003</v>
      </c>
      <c r="H55" s="2">
        <f t="shared" ref="H55" si="41">G55*103%</f>
        <v>491.72715000000005</v>
      </c>
      <c r="I55" s="2">
        <f t="shared" ref="I55" si="42">H55*103%</f>
        <v>506.47896450000007</v>
      </c>
      <c r="J55" s="2">
        <f t="shared" ref="J55" si="43">I55*103%</f>
        <v>521.67333343500013</v>
      </c>
      <c r="K55" s="9">
        <f t="shared" ref="K55" si="44">J55*103%</f>
        <v>537.32353343805016</v>
      </c>
      <c r="L55" s="2">
        <f t="shared" ref="L55" si="45">K55*103%</f>
        <v>553.44323944119174</v>
      </c>
      <c r="M55" s="2">
        <f t="shared" ref="M55" si="46">L55*103%</f>
        <v>570.04653662442752</v>
      </c>
      <c r="N55" s="2">
        <f t="shared" ref="N55" si="47">M55*103%</f>
        <v>587.14793272316035</v>
      </c>
      <c r="O55" s="2"/>
    </row>
    <row r="56" spans="4:15" x14ac:dyDescent="0.25">
      <c r="D56" s="2" t="s">
        <v>5</v>
      </c>
      <c r="E56" s="2">
        <v>330</v>
      </c>
      <c r="F56" s="2">
        <f>E56*104%</f>
        <v>343.2</v>
      </c>
      <c r="G56" s="2">
        <f t="shared" ref="G56" si="48">F56*104%</f>
        <v>356.928</v>
      </c>
      <c r="H56" s="2">
        <f t="shared" ref="H56" si="49">G56*104%</f>
        <v>371.20512000000002</v>
      </c>
      <c r="I56" s="2">
        <f t="shared" ref="I56" si="50">H56*104%</f>
        <v>386.05332480000004</v>
      </c>
      <c r="J56" s="2">
        <f t="shared" ref="J56" si="51">I56*104%</f>
        <v>401.49545779200008</v>
      </c>
      <c r="K56" s="9">
        <f t="shared" ref="K56" si="52">J56*104%</f>
        <v>417.55527610368011</v>
      </c>
      <c r="L56" s="2">
        <f t="shared" ref="L56" si="53">K56*104%</f>
        <v>434.25748714782736</v>
      </c>
      <c r="M56" s="2">
        <f t="shared" ref="M56" si="54">L56*104%</f>
        <v>451.62778663374047</v>
      </c>
      <c r="N56" s="2">
        <f t="shared" ref="N56" si="55">M56*104%</f>
        <v>469.69289809909009</v>
      </c>
      <c r="O56" s="2"/>
    </row>
    <row r="57" spans="4:15" x14ac:dyDescent="0.25">
      <c r="D57" s="2" t="s">
        <v>6</v>
      </c>
      <c r="E57" s="2">
        <v>1100</v>
      </c>
      <c r="F57" s="2">
        <f>E57*102%</f>
        <v>1122</v>
      </c>
      <c r="G57" s="2">
        <f t="shared" ref="G57" si="56">F57*102%</f>
        <v>1144.44</v>
      </c>
      <c r="H57" s="2">
        <f t="shared" ref="H57" si="57">G57*102%</f>
        <v>1167.3288</v>
      </c>
      <c r="I57" s="2">
        <f t="shared" ref="I57" si="58">H57*102%</f>
        <v>1190.6753759999999</v>
      </c>
      <c r="J57" s="2">
        <f t="shared" ref="J57" si="59">I57*102%</f>
        <v>1214.4888835199999</v>
      </c>
      <c r="K57" s="9">
        <f t="shared" ref="K57" si="60">J57*102%</f>
        <v>1238.7786611904</v>
      </c>
      <c r="L57" s="2">
        <f t="shared" ref="L57" si="61">K57*102%</f>
        <v>1263.5542344142082</v>
      </c>
      <c r="M57" s="2">
        <f t="shared" ref="M57" si="62">L57*102%</f>
        <v>1288.8253191024924</v>
      </c>
      <c r="N57" s="2">
        <f t="shared" ref="N57" si="63">M57*102%</f>
        <v>1314.6018254845421</v>
      </c>
      <c r="O57" s="2"/>
    </row>
    <row r="58" spans="4:15" x14ac:dyDescent="0.25">
      <c r="D58" s="2" t="s">
        <v>7</v>
      </c>
      <c r="E58" s="2">
        <v>50</v>
      </c>
      <c r="F58" s="2">
        <f>E58*105%</f>
        <v>52.5</v>
      </c>
      <c r="G58" s="2">
        <f t="shared" ref="G58" si="64">F58*105%</f>
        <v>55.125</v>
      </c>
      <c r="H58" s="2">
        <f t="shared" ref="H58" si="65">G58*105%</f>
        <v>57.881250000000001</v>
      </c>
      <c r="I58" s="2">
        <f t="shared" ref="I58" si="66">H58*105%</f>
        <v>60.775312500000005</v>
      </c>
      <c r="J58" s="2">
        <f t="shared" ref="J58" si="67">I58*105%</f>
        <v>63.814078125000009</v>
      </c>
      <c r="K58" s="9">
        <f t="shared" ref="K58" si="68">J58*105%</f>
        <v>67.004782031250016</v>
      </c>
      <c r="L58" s="2">
        <f t="shared" ref="L58" si="69">K58*105%</f>
        <v>70.355021132812524</v>
      </c>
      <c r="M58" s="2">
        <f t="shared" ref="M58" si="70">L58*105%</f>
        <v>73.872772189453158</v>
      </c>
      <c r="N58" s="2">
        <f t="shared" ref="N58" si="71">M58*105%</f>
        <v>77.566410798925816</v>
      </c>
      <c r="O58" s="2"/>
    </row>
    <row r="59" spans="4:15" x14ac:dyDescent="0.25">
      <c r="D59" s="2" t="s">
        <v>8</v>
      </c>
      <c r="E59" s="2">
        <v>120</v>
      </c>
      <c r="F59" s="2">
        <v>120</v>
      </c>
      <c r="G59" s="2">
        <v>120</v>
      </c>
      <c r="H59" s="2">
        <v>120</v>
      </c>
      <c r="I59" s="2">
        <v>120</v>
      </c>
      <c r="J59" s="2">
        <v>120</v>
      </c>
      <c r="K59" s="9">
        <v>120</v>
      </c>
      <c r="L59" s="2">
        <v>120</v>
      </c>
      <c r="M59" s="2">
        <v>120</v>
      </c>
      <c r="N59" s="2">
        <v>120</v>
      </c>
      <c r="O59" s="2"/>
    </row>
    <row r="60" spans="4:15" x14ac:dyDescent="0.25">
      <c r="D60" s="2" t="s">
        <v>9</v>
      </c>
      <c r="E60" s="2">
        <v>1440</v>
      </c>
      <c r="F60" s="2">
        <v>1440</v>
      </c>
      <c r="G60" s="2">
        <v>1440</v>
      </c>
      <c r="H60" s="2">
        <v>1440</v>
      </c>
      <c r="I60" s="2">
        <v>1440</v>
      </c>
      <c r="J60" s="2">
        <v>1440</v>
      </c>
      <c r="K60" s="9">
        <v>1440</v>
      </c>
      <c r="L60" s="2">
        <v>1440</v>
      </c>
      <c r="M60" s="2">
        <v>1440</v>
      </c>
      <c r="N60" s="2">
        <v>1440</v>
      </c>
      <c r="O60" s="2"/>
    </row>
    <row r="61" spans="4:15" x14ac:dyDescent="0.25">
      <c r="D61" s="2" t="s">
        <v>34</v>
      </c>
      <c r="E61" s="4">
        <f>E53-SUM(E54:E60)</f>
        <v>525</v>
      </c>
      <c r="F61" s="4">
        <f t="shared" ref="F61:N61" si="72">F53-SUM(F54:F60)</f>
        <v>819.79999999999927</v>
      </c>
      <c r="G61" s="4">
        <f t="shared" si="72"/>
        <v>1483.9320000000007</v>
      </c>
      <c r="H61" s="4">
        <f t="shared" si="72"/>
        <v>2176.1785800000016</v>
      </c>
      <c r="I61" s="4">
        <f t="shared" si="72"/>
        <v>2906.8368692000022</v>
      </c>
      <c r="J61" s="4">
        <f t="shared" si="72"/>
        <v>3580.8064110680025</v>
      </c>
      <c r="K61" s="10">
        <f t="shared" si="72"/>
        <v>4293.4581344554244</v>
      </c>
      <c r="L61" s="4">
        <f t="shared" si="72"/>
        <v>5047.0895728271389</v>
      </c>
      <c r="M61" s="4">
        <f t="shared" si="72"/>
        <v>5844.1349915123283</v>
      </c>
      <c r="N61" s="4">
        <f t="shared" si="72"/>
        <v>6687.177327077974</v>
      </c>
      <c r="O61" s="2"/>
    </row>
    <row r="62" spans="4:15" x14ac:dyDescent="0.25">
      <c r="D62" s="2" t="s">
        <v>10</v>
      </c>
      <c r="E62" s="2">
        <f>E61*28%</f>
        <v>147</v>
      </c>
      <c r="F62" s="2">
        <f t="shared" ref="F62:N62" si="73">F61*28%</f>
        <v>229.54399999999981</v>
      </c>
      <c r="G62" s="2">
        <f t="shared" si="73"/>
        <v>415.50096000000025</v>
      </c>
      <c r="H62" s="2">
        <f t="shared" si="73"/>
        <v>609.33000240000047</v>
      </c>
      <c r="I62" s="2">
        <f t="shared" si="73"/>
        <v>813.91432337600065</v>
      </c>
      <c r="J62" s="2">
        <f t="shared" si="73"/>
        <v>1002.6257950990408</v>
      </c>
      <c r="K62" s="9">
        <f t="shared" si="73"/>
        <v>1202.1682776475191</v>
      </c>
      <c r="L62" s="2">
        <f t="shared" si="73"/>
        <v>1413.1850803915991</v>
      </c>
      <c r="M62" s="2">
        <f t="shared" si="73"/>
        <v>1636.3577976234521</v>
      </c>
      <c r="N62" s="2">
        <f t="shared" si="73"/>
        <v>1872.4096515818328</v>
      </c>
      <c r="O62" s="2"/>
    </row>
    <row r="63" spans="4:15" x14ac:dyDescent="0.25">
      <c r="D63" s="2" t="s">
        <v>11</v>
      </c>
      <c r="E63" s="2">
        <f>E61-E62</f>
        <v>378</v>
      </c>
      <c r="F63" s="2">
        <f t="shared" ref="F63:N63" si="74">F61-F62</f>
        <v>590.2559999999994</v>
      </c>
      <c r="G63" s="2">
        <f t="shared" si="74"/>
        <v>1068.4310400000004</v>
      </c>
      <c r="H63" s="2">
        <f t="shared" si="74"/>
        <v>1566.8485776000011</v>
      </c>
      <c r="I63" s="2">
        <f t="shared" si="74"/>
        <v>2092.9225458240016</v>
      </c>
      <c r="J63" s="2">
        <f t="shared" si="74"/>
        <v>2578.1806159689618</v>
      </c>
      <c r="K63" s="9">
        <f t="shared" si="74"/>
        <v>3091.2898568079054</v>
      </c>
      <c r="L63" s="2">
        <f t="shared" si="74"/>
        <v>3633.9044924355399</v>
      </c>
      <c r="M63" s="2">
        <f t="shared" si="74"/>
        <v>4207.7771938888764</v>
      </c>
      <c r="N63" s="2">
        <f t="shared" si="74"/>
        <v>4814.7676754961412</v>
      </c>
      <c r="O63" s="2"/>
    </row>
    <row r="64" spans="4:15" x14ac:dyDescent="0.25">
      <c r="D64" s="2" t="s">
        <v>13</v>
      </c>
      <c r="E64" s="2">
        <v>5500</v>
      </c>
      <c r="F64" s="2">
        <f>E64-(3000/2.8)</f>
        <v>4428.5714285714284</v>
      </c>
      <c r="G64" s="2">
        <v>4428</v>
      </c>
      <c r="H64" s="2">
        <f t="shared" ref="H64:N64" si="75">G64-(3000/2.8)</f>
        <v>3356.5714285714284</v>
      </c>
      <c r="I64" s="2">
        <f t="shared" si="75"/>
        <v>2285.1428571428569</v>
      </c>
      <c r="J64" s="2">
        <f t="shared" si="75"/>
        <v>1213.7142857142853</v>
      </c>
      <c r="K64" s="9">
        <f t="shared" si="75"/>
        <v>142.28571428571377</v>
      </c>
      <c r="L64" s="2">
        <f t="shared" si="75"/>
        <v>-929.14285714285779</v>
      </c>
      <c r="M64" s="2">
        <f t="shared" si="75"/>
        <v>-2000.5714285714294</v>
      </c>
      <c r="N64" s="2">
        <f t="shared" si="75"/>
        <v>-3072.0000000000009</v>
      </c>
      <c r="O64" s="2"/>
    </row>
    <row r="65" spans="4:15" x14ac:dyDescent="0.25">
      <c r="D65" s="4" t="s">
        <v>12</v>
      </c>
      <c r="E65" s="4">
        <f>E63/E64</f>
        <v>6.8727272727272734E-2</v>
      </c>
      <c r="F65" s="4">
        <f t="shared" ref="F65:N65" si="76">F63/F64</f>
        <v>0.13328361290322568</v>
      </c>
      <c r="G65" s="4">
        <f t="shared" si="76"/>
        <v>0.24128975609756106</v>
      </c>
      <c r="H65" s="4">
        <f t="shared" si="76"/>
        <v>0.46680030827374908</v>
      </c>
      <c r="I65" s="4">
        <f t="shared" si="76"/>
        <v>0.91588258444411186</v>
      </c>
      <c r="J65" s="4">
        <f t="shared" si="76"/>
        <v>2.124207193006443</v>
      </c>
      <c r="K65" s="10">
        <f t="shared" si="76"/>
        <v>21.725932728569695</v>
      </c>
      <c r="L65" s="4">
        <f t="shared" si="76"/>
        <v>-3.9110288202719499</v>
      </c>
      <c r="M65" s="4">
        <f t="shared" si="76"/>
        <v>-2.1032876576136905</v>
      </c>
      <c r="N65" s="4">
        <f t="shared" si="76"/>
        <v>-1.5673071860338996</v>
      </c>
      <c r="O65" s="2"/>
    </row>
    <row r="66" spans="4:15" x14ac:dyDescent="0.25">
      <c r="D66" s="2" t="s">
        <v>35</v>
      </c>
      <c r="E66" s="2">
        <f>E61/E65</f>
        <v>7638.8888888888878</v>
      </c>
      <c r="F66" s="2">
        <f t="shared" ref="F66:N66" si="77">F61/F65</f>
        <v>6150.7936507936511</v>
      </c>
      <c r="G66" s="2">
        <f t="shared" si="77"/>
        <v>6150.0000000000009</v>
      </c>
      <c r="H66" s="2">
        <f t="shared" si="77"/>
        <v>4661.9047619047615</v>
      </c>
      <c r="I66" s="2">
        <f t="shared" si="77"/>
        <v>3173.8095238095234</v>
      </c>
      <c r="J66" s="2">
        <f t="shared" si="77"/>
        <v>1685.7142857142851</v>
      </c>
      <c r="K66" s="9">
        <f t="shared" si="77"/>
        <v>197.61904761904691</v>
      </c>
      <c r="L66" s="2">
        <f t="shared" si="77"/>
        <v>-1290.4761904761915</v>
      </c>
      <c r="M66" s="2">
        <f t="shared" si="77"/>
        <v>-2778.5714285714298</v>
      </c>
      <c r="N66" s="2">
        <f t="shared" si="77"/>
        <v>-4266.6666666666679</v>
      </c>
      <c r="O66" s="2"/>
    </row>
    <row r="67" spans="4:15" x14ac:dyDescent="0.2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4:15" x14ac:dyDescent="0.2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4:15" x14ac:dyDescent="0.25">
      <c r="D69" s="2" t="s">
        <v>14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4:15" x14ac:dyDescent="0.25">
      <c r="D70" s="2" t="s">
        <v>26</v>
      </c>
      <c r="E70" s="2">
        <f>N63/N64</f>
        <v>-1.5673071860338996</v>
      </c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4:15" x14ac:dyDescent="0.25">
      <c r="D71" s="2" t="s">
        <v>24</v>
      </c>
      <c r="E71" s="2">
        <v>0.16</v>
      </c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4:15" x14ac:dyDescent="0.25">
      <c r="D72" s="2" t="s">
        <v>25</v>
      </c>
      <c r="E72" s="2">
        <v>2.8</v>
      </c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4:15" x14ac:dyDescent="0.25">
      <c r="D73" s="2" t="s">
        <v>23</v>
      </c>
      <c r="E73" s="2">
        <f>E70*1.16/E72</f>
        <v>-0.64931297707118696</v>
      </c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4:15" x14ac:dyDescent="0.2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4:15" x14ac:dyDescent="0.2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4:15" x14ac:dyDescent="0.2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4:15" x14ac:dyDescent="0.2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4:15" x14ac:dyDescent="0.25">
      <c r="D78" s="2" t="s">
        <v>20</v>
      </c>
      <c r="E78" s="2">
        <v>15400</v>
      </c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4:15" x14ac:dyDescent="0.25">
      <c r="D79" s="2" t="s">
        <v>21</v>
      </c>
      <c r="E79" s="2">
        <v>5000</v>
      </c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4:15" x14ac:dyDescent="0.25">
      <c r="D80" s="2" t="s">
        <v>22</v>
      </c>
      <c r="E80" s="2">
        <f>E78+E79</f>
        <v>20400</v>
      </c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4:15" x14ac:dyDescent="0.2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4:15" x14ac:dyDescent="0.2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4:15" x14ac:dyDescent="0.25">
      <c r="D83" s="2" t="s">
        <v>16</v>
      </c>
      <c r="E83" s="2">
        <f>E73</f>
        <v>-0.64931297707118696</v>
      </c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4:15" x14ac:dyDescent="0.25">
      <c r="D84" s="2" t="s">
        <v>17</v>
      </c>
      <c r="E84" s="2">
        <f>E78/E80</f>
        <v>0.75490196078431371</v>
      </c>
      <c r="F84" s="2"/>
      <c r="G84" s="2"/>
      <c r="H84" s="9" t="s">
        <v>32</v>
      </c>
      <c r="I84" s="11" t="s">
        <v>31</v>
      </c>
      <c r="J84" s="11"/>
      <c r="K84" s="11"/>
      <c r="L84" s="11"/>
      <c r="M84" s="2"/>
      <c r="N84" s="2"/>
      <c r="O84" s="2"/>
    </row>
    <row r="85" spans="4:15" x14ac:dyDescent="0.25">
      <c r="D85" s="2" t="s">
        <v>18</v>
      </c>
      <c r="E85" s="2">
        <v>4.4999999999999998E-2</v>
      </c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4:15" x14ac:dyDescent="0.25">
      <c r="D86" s="2" t="s">
        <v>19</v>
      </c>
      <c r="E86" s="2">
        <f>E79/E80</f>
        <v>0.24509803921568626</v>
      </c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4:15" x14ac:dyDescent="0.2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4:15" x14ac:dyDescent="0.25">
      <c r="D88" s="2" t="s">
        <v>15</v>
      </c>
      <c r="E88" s="2">
        <f>(E83*E84)+(E85*E86)</f>
        <v>-0.47913822778903326</v>
      </c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4:15" x14ac:dyDescent="0.2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4:15" x14ac:dyDescent="0.2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4:15" x14ac:dyDescent="0.25">
      <c r="D91" s="13" t="s">
        <v>30</v>
      </c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5"/>
    </row>
    <row r="92" spans="4:15" x14ac:dyDescent="0.2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4:15" x14ac:dyDescent="0.2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4:15" x14ac:dyDescent="0.2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4:15" x14ac:dyDescent="0.25">
      <c r="D95" s="2"/>
      <c r="E95" s="2"/>
      <c r="F95" s="2"/>
      <c r="G95" s="2" t="s">
        <v>0</v>
      </c>
      <c r="H95" s="2"/>
      <c r="I95" s="2"/>
      <c r="J95" s="2"/>
      <c r="K95" s="2"/>
      <c r="L95" s="2"/>
      <c r="M95" s="2"/>
      <c r="N95" s="2"/>
      <c r="O95" s="2"/>
    </row>
    <row r="96" spans="4:15" x14ac:dyDescent="0.25">
      <c r="D96" s="2" t="s">
        <v>2</v>
      </c>
      <c r="E96" s="2">
        <v>1</v>
      </c>
      <c r="F96" s="2">
        <v>2</v>
      </c>
      <c r="G96" s="2">
        <v>3</v>
      </c>
      <c r="H96" s="2">
        <v>4</v>
      </c>
      <c r="I96" s="2">
        <v>5</v>
      </c>
      <c r="J96" s="2">
        <v>6</v>
      </c>
      <c r="K96" s="2">
        <v>7</v>
      </c>
      <c r="L96" s="2">
        <v>8</v>
      </c>
      <c r="M96" s="2">
        <v>9</v>
      </c>
      <c r="N96" s="2">
        <v>10</v>
      </c>
      <c r="O96" s="2"/>
    </row>
    <row r="97" spans="4:15" x14ac:dyDescent="0.25">
      <c r="D97" s="2" t="s">
        <v>1</v>
      </c>
      <c r="E97" s="2">
        <v>8700</v>
      </c>
      <c r="F97" s="2">
        <f>E97*103%</f>
        <v>8961</v>
      </c>
      <c r="G97" s="2">
        <f t="shared" ref="G97" si="78">F97*103%</f>
        <v>9229.83</v>
      </c>
      <c r="H97" s="2">
        <f t="shared" ref="H97" si="79">G97*103%</f>
        <v>9506.7249000000011</v>
      </c>
      <c r="I97" s="9">
        <f t="shared" ref="I97" si="80">H97*103%</f>
        <v>9791.926647000002</v>
      </c>
      <c r="J97" s="2">
        <f>I97*102%</f>
        <v>9987.7651799400028</v>
      </c>
      <c r="K97" s="2">
        <f t="shared" ref="K97:K100" si="81">J97*102%</f>
        <v>10187.520483538803</v>
      </c>
      <c r="L97" s="2">
        <f t="shared" ref="L97:L100" si="82">K97*102%</f>
        <v>10391.270893209579</v>
      </c>
      <c r="M97" s="2">
        <f t="shared" ref="M97:M100" si="83">L97*102%</f>
        <v>10599.09631107377</v>
      </c>
      <c r="N97" s="2">
        <f t="shared" ref="N97:N100" si="84">M97*102%</f>
        <v>10811.078237295245</v>
      </c>
      <c r="O97" s="2"/>
    </row>
    <row r="98" spans="4:15" x14ac:dyDescent="0.25">
      <c r="D98" s="2" t="s">
        <v>29</v>
      </c>
      <c r="E98" s="2">
        <f>(7000*4.5/100)</f>
        <v>315</v>
      </c>
      <c r="F98" s="2">
        <v>500</v>
      </c>
      <c r="G98" s="2">
        <f>(1050)</f>
        <v>1050</v>
      </c>
      <c r="H98" s="2">
        <f>(1623.636)</f>
        <v>1623.636</v>
      </c>
      <c r="I98" s="9">
        <v>2231.0540000000001</v>
      </c>
      <c r="J98" s="2">
        <v>2874.9169999999999</v>
      </c>
      <c r="K98" s="2">
        <v>3557.4119999999998</v>
      </c>
      <c r="L98" s="2">
        <v>4280.857</v>
      </c>
      <c r="M98" s="2">
        <v>5047.7079999999996</v>
      </c>
      <c r="N98" s="2">
        <v>5860.5709999999999</v>
      </c>
      <c r="O98" s="2"/>
    </row>
    <row r="99" spans="4:15" x14ac:dyDescent="0.25">
      <c r="D99" s="2" t="s">
        <v>28</v>
      </c>
      <c r="E99" s="2">
        <f>SUM(E97:E98)</f>
        <v>9015</v>
      </c>
      <c r="F99" s="2">
        <f t="shared" ref="F99" si="85">SUM(F97:F98)</f>
        <v>9461</v>
      </c>
      <c r="G99" s="2">
        <f t="shared" ref="G99" si="86">SUM(G97:G98)</f>
        <v>10279.83</v>
      </c>
      <c r="H99" s="2">
        <f t="shared" ref="H99" si="87">SUM(H97:H98)</f>
        <v>11130.360900000001</v>
      </c>
      <c r="I99" s="9">
        <f t="shared" ref="I99" si="88">SUM(I97:I98)</f>
        <v>12022.980647000002</v>
      </c>
      <c r="J99" s="2">
        <f t="shared" ref="J99" si="89">SUM(J97:J98)</f>
        <v>12862.682179940002</v>
      </c>
      <c r="K99" s="2">
        <f t="shared" ref="K99" si="90">SUM(K97:K98)</f>
        <v>13744.932483538803</v>
      </c>
      <c r="L99" s="2">
        <f t="shared" ref="L99" si="91">SUM(L97:L98)</f>
        <v>14672.127893209579</v>
      </c>
      <c r="M99" s="2">
        <f t="shared" ref="M99" si="92">SUM(M97:M98)</f>
        <v>15646.804311073771</v>
      </c>
      <c r="N99" s="2">
        <f>SUM(N97:N98)</f>
        <v>16671.649237295245</v>
      </c>
      <c r="O99" s="2"/>
    </row>
    <row r="100" spans="4:15" x14ac:dyDescent="0.25">
      <c r="D100" s="2" t="s">
        <v>3</v>
      </c>
      <c r="E100" s="2">
        <v>5000</v>
      </c>
      <c r="F100" s="2">
        <f>E100*102%</f>
        <v>5100</v>
      </c>
      <c r="G100" s="2">
        <f t="shared" ref="G100" si="93">F100*102%</f>
        <v>5202</v>
      </c>
      <c r="H100" s="2">
        <f t="shared" ref="H100" si="94">G100*102%</f>
        <v>5306.04</v>
      </c>
      <c r="I100" s="9">
        <f t="shared" ref="I100" si="95">H100*102%</f>
        <v>5412.1607999999997</v>
      </c>
      <c r="J100" s="2">
        <f t="shared" ref="J100" si="96">I100*102%</f>
        <v>5520.4040159999995</v>
      </c>
      <c r="K100" s="2">
        <f t="shared" ref="K100:K103" si="97">J100*102%</f>
        <v>5630.8120963199999</v>
      </c>
      <c r="L100" s="2">
        <f t="shared" ref="L100:L103" si="98">K100*102%</f>
        <v>5743.4283382464</v>
      </c>
      <c r="M100" s="2">
        <f t="shared" ref="M100:M103" si="99">L100*102%</f>
        <v>5858.2969050113279</v>
      </c>
      <c r="N100" s="2">
        <f t="shared" ref="N100:N103" si="100">M100*102%</f>
        <v>5975.4628431115543</v>
      </c>
      <c r="O100" s="2"/>
    </row>
    <row r="101" spans="4:15" x14ac:dyDescent="0.25">
      <c r="D101" s="2" t="s">
        <v>4</v>
      </c>
      <c r="E101" s="2">
        <v>450</v>
      </c>
      <c r="F101" s="2">
        <f>E101*103%</f>
        <v>463.5</v>
      </c>
      <c r="G101" s="2">
        <f t="shared" ref="G101" si="101">F101*103%</f>
        <v>477.40500000000003</v>
      </c>
      <c r="H101" s="2">
        <f t="shared" ref="H101" si="102">G101*103%</f>
        <v>491.72715000000005</v>
      </c>
      <c r="I101" s="9">
        <f t="shared" ref="I101" si="103">H101*103%</f>
        <v>506.47896450000007</v>
      </c>
      <c r="J101" s="2">
        <f t="shared" ref="J101" si="104">I101*103%</f>
        <v>521.67333343500013</v>
      </c>
      <c r="K101" s="2">
        <f t="shared" ref="K101" si="105">J101*103%</f>
        <v>537.32353343805016</v>
      </c>
      <c r="L101" s="2">
        <f t="shared" ref="L101" si="106">K101*103%</f>
        <v>553.44323944119174</v>
      </c>
      <c r="M101" s="2">
        <f t="shared" ref="M101" si="107">L101*103%</f>
        <v>570.04653662442752</v>
      </c>
      <c r="N101" s="2">
        <f t="shared" ref="N101" si="108">M101*103%</f>
        <v>587.14793272316035</v>
      </c>
      <c r="O101" s="2"/>
    </row>
    <row r="102" spans="4:15" x14ac:dyDescent="0.25">
      <c r="D102" s="2" t="s">
        <v>5</v>
      </c>
      <c r="E102" s="2">
        <v>330</v>
      </c>
      <c r="F102" s="2">
        <f>E102*104%</f>
        <v>343.2</v>
      </c>
      <c r="G102" s="2">
        <f t="shared" ref="G102" si="109">F102*104%</f>
        <v>356.928</v>
      </c>
      <c r="H102" s="2">
        <f t="shared" ref="H102" si="110">G102*104%</f>
        <v>371.20512000000002</v>
      </c>
      <c r="I102" s="9">
        <f t="shared" ref="I102" si="111">H102*104%</f>
        <v>386.05332480000004</v>
      </c>
      <c r="J102" s="2">
        <f t="shared" ref="J102" si="112">I102*104%</f>
        <v>401.49545779200008</v>
      </c>
      <c r="K102" s="2">
        <f t="shared" ref="K102" si="113">J102*104%</f>
        <v>417.55527610368011</v>
      </c>
      <c r="L102" s="2">
        <f t="shared" ref="L102" si="114">K102*104%</f>
        <v>434.25748714782736</v>
      </c>
      <c r="M102" s="2">
        <f t="shared" ref="M102" si="115">L102*104%</f>
        <v>451.62778663374047</v>
      </c>
      <c r="N102" s="2">
        <f t="shared" ref="N102" si="116">M102*104%</f>
        <v>469.69289809909009</v>
      </c>
      <c r="O102" s="2"/>
    </row>
    <row r="103" spans="4:15" x14ac:dyDescent="0.25">
      <c r="D103" s="2" t="s">
        <v>6</v>
      </c>
      <c r="E103" s="2">
        <v>1100</v>
      </c>
      <c r="F103" s="2">
        <f>E103*102%</f>
        <v>1122</v>
      </c>
      <c r="G103" s="2">
        <f t="shared" ref="G103" si="117">F103*102%</f>
        <v>1144.44</v>
      </c>
      <c r="H103" s="2">
        <f t="shared" ref="H103" si="118">G103*102%</f>
        <v>1167.3288</v>
      </c>
      <c r="I103" s="9">
        <f t="shared" ref="I103" si="119">H103*102%</f>
        <v>1190.6753759999999</v>
      </c>
      <c r="J103" s="2">
        <f t="shared" ref="J103" si="120">I103*102%</f>
        <v>1214.4888835199999</v>
      </c>
      <c r="K103" s="2">
        <f t="shared" ref="K103" si="121">J103*102%</f>
        <v>1238.7786611904</v>
      </c>
      <c r="L103" s="2">
        <f t="shared" ref="L103" si="122">K103*102%</f>
        <v>1263.5542344142082</v>
      </c>
      <c r="M103" s="2">
        <f t="shared" ref="M103" si="123">L103*102%</f>
        <v>1288.8253191024924</v>
      </c>
      <c r="N103" s="2">
        <f t="shared" ref="N103" si="124">M103*102%</f>
        <v>1314.6018254845421</v>
      </c>
      <c r="O103" s="2"/>
    </row>
    <row r="104" spans="4:15" x14ac:dyDescent="0.25">
      <c r="D104" s="2" t="s">
        <v>7</v>
      </c>
      <c r="E104" s="2">
        <v>50</v>
      </c>
      <c r="F104" s="2">
        <f>E104*105%</f>
        <v>52.5</v>
      </c>
      <c r="G104" s="2">
        <f t="shared" ref="G104" si="125">F104*105%</f>
        <v>55.125</v>
      </c>
      <c r="H104" s="2">
        <f t="shared" ref="H104" si="126">G104*105%</f>
        <v>57.881250000000001</v>
      </c>
      <c r="I104" s="9">
        <f t="shared" ref="I104" si="127">H104*105%</f>
        <v>60.775312500000005</v>
      </c>
      <c r="J104" s="2">
        <f t="shared" ref="J104" si="128">I104*105%</f>
        <v>63.814078125000009</v>
      </c>
      <c r="K104" s="2">
        <f t="shared" ref="K104" si="129">J104*105%</f>
        <v>67.004782031250016</v>
      </c>
      <c r="L104" s="2">
        <f t="shared" ref="L104" si="130">K104*105%</f>
        <v>70.355021132812524</v>
      </c>
      <c r="M104" s="2">
        <f t="shared" ref="M104" si="131">L104*105%</f>
        <v>73.872772189453158</v>
      </c>
      <c r="N104" s="2">
        <f t="shared" ref="N104" si="132">M104*105%</f>
        <v>77.566410798925816</v>
      </c>
      <c r="O104" s="2"/>
    </row>
    <row r="105" spans="4:15" x14ac:dyDescent="0.25">
      <c r="D105" s="2" t="s">
        <v>8</v>
      </c>
      <c r="E105" s="2">
        <v>120</v>
      </c>
      <c r="F105" s="2">
        <v>120</v>
      </c>
      <c r="G105" s="2">
        <v>120</v>
      </c>
      <c r="H105" s="2">
        <v>120</v>
      </c>
      <c r="I105" s="9">
        <v>120</v>
      </c>
      <c r="J105" s="2">
        <v>120</v>
      </c>
      <c r="K105" s="2">
        <v>120</v>
      </c>
      <c r="L105" s="2">
        <v>120</v>
      </c>
      <c r="M105" s="2">
        <v>120</v>
      </c>
      <c r="N105" s="2">
        <v>120</v>
      </c>
      <c r="O105" s="2"/>
    </row>
    <row r="106" spans="4:15" x14ac:dyDescent="0.25">
      <c r="D106" s="2" t="s">
        <v>9</v>
      </c>
      <c r="E106" s="2">
        <v>1440</v>
      </c>
      <c r="F106" s="2">
        <v>1440</v>
      </c>
      <c r="G106" s="2">
        <v>1440</v>
      </c>
      <c r="H106" s="2">
        <v>1440</v>
      </c>
      <c r="I106" s="9">
        <v>1440</v>
      </c>
      <c r="J106" s="2">
        <v>1440</v>
      </c>
      <c r="K106" s="2">
        <v>1440</v>
      </c>
      <c r="L106" s="2">
        <v>1440</v>
      </c>
      <c r="M106" s="2">
        <v>1440</v>
      </c>
      <c r="N106" s="2">
        <v>1440</v>
      </c>
      <c r="O106" s="2"/>
    </row>
    <row r="107" spans="4:15" x14ac:dyDescent="0.25">
      <c r="D107" s="2" t="s">
        <v>34</v>
      </c>
      <c r="E107" s="2">
        <f>E99-SUM(E100:E106)</f>
        <v>525</v>
      </c>
      <c r="F107" s="2">
        <f t="shared" ref="F107" si="133">F99-SUM(F100:F106)</f>
        <v>819.79999999999927</v>
      </c>
      <c r="G107" s="2">
        <f t="shared" ref="G107" si="134">G99-SUM(G100:G106)</f>
        <v>1483.9320000000007</v>
      </c>
      <c r="H107" s="2">
        <f t="shared" ref="H107" si="135">H99-SUM(H100:H106)</f>
        <v>2176.1785800000016</v>
      </c>
      <c r="I107" s="9">
        <f t="shared" ref="I107" si="136">I99-SUM(I100:I106)</f>
        <v>2906.8368692000022</v>
      </c>
      <c r="J107" s="2">
        <f t="shared" ref="J107" si="137">J99-SUM(J100:J106)</f>
        <v>3580.8064110680025</v>
      </c>
      <c r="K107" s="2">
        <f t="shared" ref="K107" si="138">K99-SUM(K100:K106)</f>
        <v>4293.4581344554244</v>
      </c>
      <c r="L107" s="2">
        <f t="shared" ref="L107" si="139">L99-SUM(L100:L106)</f>
        <v>5047.0895728271389</v>
      </c>
      <c r="M107" s="2">
        <f t="shared" ref="M107" si="140">M99-SUM(M100:M106)</f>
        <v>5844.1349915123283</v>
      </c>
      <c r="N107" s="2">
        <f t="shared" ref="N107" si="141">N99-SUM(N100:N106)</f>
        <v>6687.177327077974</v>
      </c>
      <c r="O107" s="2"/>
    </row>
    <row r="108" spans="4:15" x14ac:dyDescent="0.25">
      <c r="D108" s="2" t="s">
        <v>10</v>
      </c>
      <c r="E108" s="2">
        <f>E107*28%</f>
        <v>147</v>
      </c>
      <c r="F108" s="2">
        <f t="shared" ref="F108" si="142">F107*28%</f>
        <v>229.54399999999981</v>
      </c>
      <c r="G108" s="2">
        <f t="shared" ref="G108" si="143">G107*28%</f>
        <v>415.50096000000025</v>
      </c>
      <c r="H108" s="2">
        <f t="shared" ref="H108" si="144">H107*28%</f>
        <v>609.33000240000047</v>
      </c>
      <c r="I108" s="9">
        <f t="shared" ref="I108" si="145">I107*28%</f>
        <v>813.91432337600065</v>
      </c>
      <c r="J108" s="2">
        <f t="shared" ref="J108" si="146">J107*28%</f>
        <v>1002.6257950990408</v>
      </c>
      <c r="K108" s="2">
        <f t="shared" ref="K108" si="147">K107*28%</f>
        <v>1202.1682776475191</v>
      </c>
      <c r="L108" s="2">
        <f t="shared" ref="L108" si="148">L107*28%</f>
        <v>1413.1850803915991</v>
      </c>
      <c r="M108" s="2">
        <f t="shared" ref="M108" si="149">M107*28%</f>
        <v>1636.3577976234521</v>
      </c>
      <c r="N108" s="2">
        <f t="shared" ref="N108" si="150">N107*28%</f>
        <v>1872.4096515818328</v>
      </c>
      <c r="O108" s="2"/>
    </row>
    <row r="109" spans="4:15" x14ac:dyDescent="0.25">
      <c r="D109" s="2" t="s">
        <v>11</v>
      </c>
      <c r="E109" s="2">
        <f>E107-E108</f>
        <v>378</v>
      </c>
      <c r="F109" s="2">
        <f t="shared" ref="F109" si="151">F107-F108</f>
        <v>590.2559999999994</v>
      </c>
      <c r="G109" s="2">
        <f t="shared" ref="G109" si="152">G107-G108</f>
        <v>1068.4310400000004</v>
      </c>
      <c r="H109" s="2">
        <f t="shared" ref="H109" si="153">H107-H108</f>
        <v>1566.8485776000011</v>
      </c>
      <c r="I109" s="9">
        <f t="shared" ref="I109" si="154">I107-I108</f>
        <v>2092.9225458240016</v>
      </c>
      <c r="J109" s="2">
        <f t="shared" ref="J109" si="155">J107-J108</f>
        <v>2578.1806159689618</v>
      </c>
      <c r="K109" s="2">
        <f t="shared" ref="K109" si="156">K107-K108</f>
        <v>3091.2898568079054</v>
      </c>
      <c r="L109" s="2">
        <f t="shared" ref="L109" si="157">L107-L108</f>
        <v>3633.9044924355399</v>
      </c>
      <c r="M109" s="2">
        <f t="shared" ref="M109" si="158">M107-M108</f>
        <v>4207.7771938888764</v>
      </c>
      <c r="N109" s="2">
        <f t="shared" ref="N109" si="159">N107-N108</f>
        <v>4814.7676754961412</v>
      </c>
      <c r="O109" s="2"/>
    </row>
    <row r="110" spans="4:15" x14ac:dyDescent="0.25">
      <c r="D110" s="2" t="s">
        <v>13</v>
      </c>
      <c r="E110" s="2">
        <v>5500</v>
      </c>
      <c r="F110" s="2">
        <f>E110-(5000/2.8)</f>
        <v>3714.2857142857142</v>
      </c>
      <c r="G110" s="2">
        <f t="shared" ref="G110:N110" si="160">F110-(5000/2.8)</f>
        <v>1928.5714285714284</v>
      </c>
      <c r="H110" s="2">
        <f t="shared" si="160"/>
        <v>142.85714285714266</v>
      </c>
      <c r="I110" s="9">
        <f t="shared" si="160"/>
        <v>-1642.8571428571431</v>
      </c>
      <c r="J110" s="2">
        <f t="shared" si="160"/>
        <v>-3428.5714285714289</v>
      </c>
      <c r="K110" s="2">
        <f t="shared" si="160"/>
        <v>-5214.2857142857147</v>
      </c>
      <c r="L110" s="2">
        <f t="shared" si="160"/>
        <v>-7000</v>
      </c>
      <c r="M110" s="2">
        <f t="shared" si="160"/>
        <v>-8785.7142857142862</v>
      </c>
      <c r="N110" s="2">
        <f t="shared" si="160"/>
        <v>-10571.428571428572</v>
      </c>
      <c r="O110" s="2"/>
    </row>
    <row r="111" spans="4:15" x14ac:dyDescent="0.25">
      <c r="D111" s="2" t="s">
        <v>12</v>
      </c>
      <c r="E111" s="2">
        <f>E109/E110</f>
        <v>6.8727272727272734E-2</v>
      </c>
      <c r="F111" s="2">
        <f t="shared" ref="F111:N111" si="161">F109/F110</f>
        <v>0.15891507692307677</v>
      </c>
      <c r="G111" s="2">
        <f t="shared" si="161"/>
        <v>0.55400128000000026</v>
      </c>
      <c r="H111" s="2">
        <f t="shared" si="161"/>
        <v>10.967940043200024</v>
      </c>
      <c r="I111" s="9">
        <f t="shared" si="161"/>
        <v>-1.2739528539798268</v>
      </c>
      <c r="J111" s="2">
        <f t="shared" si="161"/>
        <v>-0.75196934632428047</v>
      </c>
      <c r="K111" s="2">
        <f t="shared" si="161"/>
        <v>-0.59285010952480377</v>
      </c>
      <c r="L111" s="2">
        <f t="shared" si="161"/>
        <v>-0.5191292132050771</v>
      </c>
      <c r="M111" s="2">
        <f t="shared" si="161"/>
        <v>-0.47893398954832739</v>
      </c>
      <c r="N111" s="2">
        <f t="shared" si="161"/>
        <v>-0.45545099633071601</v>
      </c>
      <c r="O111" s="2"/>
    </row>
    <row r="112" spans="4:15" x14ac:dyDescent="0.25">
      <c r="D112" s="20" t="s">
        <v>35</v>
      </c>
      <c r="E112" s="21">
        <f>E107/E111</f>
        <v>7638.8888888888878</v>
      </c>
      <c r="F112" s="21">
        <f t="shared" ref="F112" si="162">F107/F111</f>
        <v>5158.730158730159</v>
      </c>
      <c r="G112" s="21">
        <f t="shared" ref="G112" si="163">G107/G111</f>
        <v>2678.5714285714284</v>
      </c>
      <c r="H112" s="21">
        <f t="shared" ref="H112" si="164">H107/H111</f>
        <v>198.41269841269812</v>
      </c>
      <c r="I112" s="9">
        <f t="shared" ref="I112" si="165">I107/I111</f>
        <v>-2281.7460317460323</v>
      </c>
      <c r="J112" s="16">
        <f t="shared" ref="J112" si="166">J107/J111</f>
        <v>-4761.9047619047624</v>
      </c>
      <c r="K112" s="16">
        <f t="shared" ref="K112" si="167">K107/K111</f>
        <v>-7242.063492063493</v>
      </c>
      <c r="L112" s="16">
        <f t="shared" ref="L112" si="168">L107/L111</f>
        <v>-9722.2222222222226</v>
      </c>
      <c r="M112" s="16">
        <f t="shared" ref="M112" si="169">M107/M111</f>
        <v>-12202.380952380952</v>
      </c>
      <c r="N112" s="16">
        <f t="shared" ref="N112" si="170">N107/N111</f>
        <v>-14682.539682539684</v>
      </c>
      <c r="O112" s="2"/>
    </row>
    <row r="113" spans="4:15" x14ac:dyDescent="0.2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4:15" x14ac:dyDescent="0.2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4:15" x14ac:dyDescent="0.25">
      <c r="D115" s="2" t="s">
        <v>14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4:15" x14ac:dyDescent="0.25">
      <c r="D116" s="2" t="s">
        <v>26</v>
      </c>
      <c r="E116" s="2">
        <f>N109/N110</f>
        <v>-0.45545099633071601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4:15" x14ac:dyDescent="0.25">
      <c r="D117" s="2" t="s">
        <v>24</v>
      </c>
      <c r="E117" s="2">
        <v>0.16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4:15" x14ac:dyDescent="0.25">
      <c r="D118" s="2" t="s">
        <v>25</v>
      </c>
      <c r="E118" s="2">
        <v>2.8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4:15" x14ac:dyDescent="0.25">
      <c r="D119" s="2" t="s">
        <v>23</v>
      </c>
      <c r="E119" s="2">
        <f>E116*1.16/E118</f>
        <v>-0.18868684133701091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4:15" x14ac:dyDescent="0.2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4:15" x14ac:dyDescent="0.2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4:15" x14ac:dyDescent="0.2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4:15" x14ac:dyDescent="0.2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4:15" x14ac:dyDescent="0.25">
      <c r="D124" s="2" t="s">
        <v>20</v>
      </c>
      <c r="E124" s="2">
        <v>15400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4:15" x14ac:dyDescent="0.25">
      <c r="D125" s="2" t="s">
        <v>21</v>
      </c>
      <c r="E125" s="2">
        <v>5000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4:15" x14ac:dyDescent="0.25">
      <c r="D126" s="2" t="s">
        <v>22</v>
      </c>
      <c r="E126" s="2">
        <f>E124+E125</f>
        <v>20400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4:15" x14ac:dyDescent="0.2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4:15" x14ac:dyDescent="0.2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4:15" x14ac:dyDescent="0.25">
      <c r="D129" s="2" t="s">
        <v>16</v>
      </c>
      <c r="E129" s="2">
        <f>E119</f>
        <v>-0.18868684133701091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4:15" x14ac:dyDescent="0.25">
      <c r="D130" s="2" t="s">
        <v>17</v>
      </c>
      <c r="E130" s="2">
        <f>E124/E126</f>
        <v>0.75490196078431371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4:15" x14ac:dyDescent="0.25">
      <c r="D131" s="2" t="s">
        <v>18</v>
      </c>
      <c r="E131" s="2">
        <v>4.4999999999999998E-2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4:15" x14ac:dyDescent="0.25">
      <c r="D132" s="2" t="s">
        <v>19</v>
      </c>
      <c r="E132" s="2">
        <f>E125/E126</f>
        <v>0.24509803921568626</v>
      </c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4:15" x14ac:dyDescent="0.25">
      <c r="D133" s="2"/>
      <c r="E133" s="2"/>
      <c r="F133" s="2"/>
      <c r="G133" s="9" t="s">
        <v>32</v>
      </c>
      <c r="H133" s="12" t="s">
        <v>33</v>
      </c>
      <c r="I133" s="12"/>
      <c r="J133" s="12"/>
      <c r="K133" s="12"/>
      <c r="L133" s="2"/>
      <c r="M133" s="2"/>
      <c r="N133" s="2"/>
      <c r="O133" s="2"/>
    </row>
    <row r="134" spans="4:15" x14ac:dyDescent="0.25">
      <c r="D134" s="2" t="s">
        <v>15</v>
      </c>
      <c r="E134" s="2">
        <f>(E129*E130)+(E131*E132)</f>
        <v>-0.13141065473480237</v>
      </c>
      <c r="F134" s="2"/>
      <c r="G134" s="2"/>
      <c r="H134" s="11"/>
      <c r="I134" s="2"/>
      <c r="J134" s="2"/>
      <c r="K134" s="2"/>
      <c r="L134" s="2"/>
      <c r="M134" s="2"/>
      <c r="N134" s="2"/>
      <c r="O134" s="2"/>
    </row>
    <row r="135" spans="4:15" x14ac:dyDescent="0.25">
      <c r="D135" s="2"/>
      <c r="E135" s="2"/>
      <c r="F135" s="2"/>
      <c r="G135" s="2"/>
      <c r="H135" s="11"/>
      <c r="I135" s="2"/>
      <c r="J135" s="2"/>
      <c r="K135" s="2"/>
      <c r="L135" s="2"/>
      <c r="M135" s="2"/>
      <c r="N135" s="2"/>
      <c r="O135" s="2"/>
    </row>
    <row r="136" spans="4:15" x14ac:dyDescent="0.25">
      <c r="H136" s="1"/>
    </row>
  </sheetData>
  <mergeCells count="5">
    <mergeCell ref="G3:K3"/>
    <mergeCell ref="H133:K133"/>
    <mergeCell ref="D44:O44"/>
    <mergeCell ref="D91:O91"/>
    <mergeCell ref="H38:J3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Dan</cp:lastModifiedBy>
  <dcterms:created xsi:type="dcterms:W3CDTF">2007-06-13T12:06:52Z</dcterms:created>
  <dcterms:modified xsi:type="dcterms:W3CDTF">2021-05-12T22:58:18Z</dcterms:modified>
</cp:coreProperties>
</file>